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8388" tabRatio="741" activeTab="0"/>
  </bookViews>
  <sheets>
    <sheet name="Conto economico" sheetId="1" r:id="rId1"/>
    <sheet name="PFN" sheetId="2" r:id="rId2"/>
    <sheet name="Gas" sheetId="3" r:id="rId3"/>
    <sheet name="Energia elettrica" sheetId="4" r:id="rId4"/>
    <sheet name="Acqua" sheetId="5" r:id="rId5"/>
    <sheet name="Ambiente" sheetId="6" r:id="rId6"/>
    <sheet name="Altri" sheetId="7" r:id="rId7"/>
  </sheets>
  <definedNames/>
  <calcPr fullCalcOnLoad="1"/>
</workbook>
</file>

<file path=xl/sharedStrings.xml><?xml version="1.0" encoding="utf-8"?>
<sst xmlns="http://schemas.openxmlformats.org/spreadsheetml/2006/main" count="170" uniqueCount="86">
  <si>
    <t xml:space="preserve">Ricavi </t>
  </si>
  <si>
    <t>Altri ricavi operativi</t>
  </si>
  <si>
    <t xml:space="preserve">Consumi di materie prime e materiali di consumo </t>
  </si>
  <si>
    <t>Costi per servizi</t>
  </si>
  <si>
    <t>Costi del personale</t>
  </si>
  <si>
    <t>Altre spese operative</t>
  </si>
  <si>
    <t>Costi capitalizzati</t>
  </si>
  <si>
    <t>Utile operativo</t>
  </si>
  <si>
    <t>Proventi finanziari</t>
  </si>
  <si>
    <t>Oneri finanziari</t>
  </si>
  <si>
    <t>Utile prima delle imposte</t>
  </si>
  <si>
    <t xml:space="preserve">Conto economico                                                              </t>
  </si>
  <si>
    <t>Dati quantitativi</t>
  </si>
  <si>
    <t>Var. Ass.</t>
  </si>
  <si>
    <t>Var. %</t>
  </si>
  <si>
    <t>- di cui volumi Trading</t>
  </si>
  <si>
    <t>Inc%</t>
  </si>
  <si>
    <t>Ricavi</t>
  </si>
  <si>
    <t>Costi operativi</t>
  </si>
  <si>
    <t>Margine operativo lordo</t>
  </si>
  <si>
    <t>Margine operativo lordo area</t>
  </si>
  <si>
    <t>Margine operativo lordo gruppo</t>
  </si>
  <si>
    <t>Peso percentuale</t>
  </si>
  <si>
    <t>Fognatura</t>
  </si>
  <si>
    <t>Depurazione</t>
  </si>
  <si>
    <t>Rifiuti urbani</t>
  </si>
  <si>
    <t>Rifiuti da mercato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</si>
  <si>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</si>
  <si>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</si>
  <si>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</si>
  <si>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</si>
  <si>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</si>
  <si>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</si>
  <si>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</si>
  <si>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</si>
  <si>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Illuminazione pubblica</t>
  </si>
  <si>
    <t>Comuni serviti</t>
  </si>
  <si>
    <t>a</t>
  </si>
  <si>
    <t>Disponibilità liquide</t>
  </si>
  <si>
    <t>Altri crediti finanziari correnti</t>
  </si>
  <si>
    <t>Debiti bancari correnti</t>
  </si>
  <si>
    <t>Parte corrente dell'indebitamento bancario</t>
  </si>
  <si>
    <t>Altri debiti finanziari correnti</t>
  </si>
  <si>
    <t>Debiti per locazioni finanziarie scadenti entro l'esercizio successivo</t>
  </si>
  <si>
    <t>Indebitamento finanziario corrente</t>
  </si>
  <si>
    <t>b</t>
  </si>
  <si>
    <t>c</t>
  </si>
  <si>
    <t>d=a+b+c</t>
  </si>
  <si>
    <t>Indebitamento finanziario corrente netto</t>
  </si>
  <si>
    <t>e</t>
  </si>
  <si>
    <t>Crediti finanziari non correnti</t>
  </si>
  <si>
    <t>f</t>
  </si>
  <si>
    <t>Altri debiti finanziari non correnti</t>
  </si>
  <si>
    <t>Debiti per locazioni finanziarie scadenti oltre l'esercizio successivo</t>
  </si>
  <si>
    <t>Indebitamento finanziario non corrente</t>
  </si>
  <si>
    <t>Indebitamento finanziario non corrente netto</t>
  </si>
  <si>
    <t>Indebitamento finanziario netto</t>
  </si>
  <si>
    <t>Imposte del periodo</t>
  </si>
  <si>
    <t>Utile netto del periodo</t>
  </si>
  <si>
    <t>g=e+f</t>
  </si>
  <si>
    <t>h=d+g</t>
  </si>
  <si>
    <t>(mln €)</t>
  </si>
  <si>
    <t>Rifiuti commercializzati</t>
  </si>
  <si>
    <t>Sottoprodotti impianti</t>
  </si>
  <si>
    <t>Totale gestione finanziaria</t>
  </si>
  <si>
    <t>Attribuibile:</t>
  </si>
  <si>
    <t>Azionisti della Controllante</t>
  </si>
  <si>
    <t>Azionisti di minoranza</t>
  </si>
  <si>
    <t>di cui non ricorrenti</t>
  </si>
  <si>
    <t>Acquedotto</t>
  </si>
  <si>
    <t>Debiti bancari non correnti e obbligazioni emesse</t>
  </si>
  <si>
    <t>Altri ricavi non operativi</t>
  </si>
  <si>
    <t>Ammortamenti, accantonamenti e svalutazioni</t>
  </si>
  <si>
    <t>Quota di utili (perdite) di joint venture e imprese collegate</t>
  </si>
  <si>
    <t>€ / milioni</t>
  </si>
  <si>
    <r>
      <t xml:space="preserve">Posizione Finanziaria Netta </t>
    </r>
    <r>
      <rPr>
        <i/>
        <sz val="9"/>
        <color indexed="9"/>
        <rFont val="Arial"/>
        <family val="2"/>
      </rPr>
      <t>(Mln €)</t>
    </r>
  </si>
  <si>
    <r>
      <t xml:space="preserve">Volumi distribuiti </t>
    </r>
    <r>
      <rPr>
        <i/>
        <sz val="9"/>
        <color indexed="8"/>
        <rFont val="Arial"/>
        <family val="2"/>
      </rPr>
      <t>(milioni di mcubi)</t>
    </r>
  </si>
  <si>
    <r>
      <t xml:space="preserve">Volumi venduti </t>
    </r>
    <r>
      <rPr>
        <i/>
        <sz val="9"/>
        <color indexed="8"/>
        <rFont val="Arial"/>
        <family val="2"/>
      </rPr>
      <t>(milioni di mcubi)</t>
    </r>
  </si>
  <si>
    <r>
      <t xml:space="preserve">Volumi calore distribuiti </t>
    </r>
    <r>
      <rPr>
        <i/>
        <sz val="9"/>
        <color indexed="8"/>
        <rFont val="Arial"/>
        <family val="2"/>
      </rPr>
      <t>(Gwht)</t>
    </r>
  </si>
  <si>
    <r>
      <t xml:space="preserve">Conto economico </t>
    </r>
    <r>
      <rPr>
        <i/>
        <sz val="9"/>
        <color indexed="9"/>
        <rFont val="Arial"/>
        <family val="2"/>
      </rPr>
      <t>(mln €)</t>
    </r>
  </si>
  <si>
    <r>
      <t xml:space="preserve">Volumi venduti </t>
    </r>
    <r>
      <rPr>
        <i/>
        <sz val="9"/>
        <color indexed="8"/>
        <rFont val="Arial"/>
        <family val="2"/>
      </rPr>
      <t>(Gw/h)</t>
    </r>
  </si>
  <si>
    <r>
      <t xml:space="preserve">Volumi distribuiti </t>
    </r>
    <r>
      <rPr>
        <i/>
        <sz val="9"/>
        <color indexed="8"/>
        <rFont val="Arial"/>
        <family val="2"/>
      </rPr>
      <t>(Gw/h)</t>
    </r>
  </si>
  <si>
    <r>
      <t xml:space="preserve">Dati Quantitativi </t>
    </r>
    <r>
      <rPr>
        <i/>
        <sz val="9"/>
        <color indexed="9"/>
        <rFont val="Arial"/>
        <family val="2"/>
      </rPr>
      <t>(migliaia di tonnellate)</t>
    </r>
  </si>
  <si>
    <r>
      <t xml:space="preserve">Punti luce </t>
    </r>
    <r>
      <rPr>
        <i/>
        <sz val="9"/>
        <color indexed="8"/>
        <rFont val="Arial"/>
        <family val="2"/>
      </rPr>
      <t>(migliaia)</t>
    </r>
  </si>
  <si>
    <t>30/06/2016</t>
  </si>
  <si>
    <t>30/06/2017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</si>
</sst>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_-* #,##0.0_-;\-* #,##0.0_-;_-* &quot;-&quot;??_-;_-@_-"/>
    <numFmt numFmtId="179" formatCode="_-* #,##0.0_-;\-* #,##0.0_-;_-* &quot;-&quot;?_-;_-@_-"/>
    <numFmt numFmtId="180" formatCode="0.0%"/>
    <numFmt numFmtId="181" formatCode="\+0.0%;\(0.0%\)"/>
    <numFmt numFmtId="182" formatCode="\+#,##0.0;\(#,##0.0\)"/>
    <numFmt numFmtId="183" formatCode="0.0"/>
    <numFmt numFmtId="184" formatCode="\ #,##0.0;\(\ #,##0.0\)"/>
    <numFmt numFmtId="185" formatCode="mmm\-yyyy"/>
    <numFmt numFmtId="186" formatCode="0.0000"/>
    <numFmt numFmtId="187" formatCode="0.000"/>
    <numFmt numFmtId="188" formatCode="[$-410]dddd\ d\ mmmm\ yyyy"/>
    <numFmt numFmtId="189" formatCode="0.00000"/>
    <numFmt numFmtId="190" formatCode="\(#,##0.0\);\+#,##0.0"/>
    <numFmt numFmtId="191" formatCode="#,##0.0"/>
    <numFmt numFmtId="192" formatCode="#,##0.00;\(#,##0\)"/>
    <numFmt numFmtId="193" formatCode="0.0\ &quot;p.p&quot;"/>
    <numFmt numFmtId="194" formatCode="\+0.0\ &quot;p.p&quot;;\(0.0\)\ &quot;p.p.&quot;"/>
    <numFmt numFmtId="195" formatCode="#,##0.0;\(#,##0.0\)"/>
    <numFmt numFmtId="196" formatCode="#,##0.0;\(#,##0.0\);_-* &quot;-&quot;?;_-@_-"/>
  </numFmts>
  <fonts count="52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color indexed="8"/>
      <name val="Arial"/>
      <family val="2"/>
    </font>
    <font>
      <i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i/>
      <sz val="9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54974"/>
        <bgColor indexed="64"/>
      </patternFill>
    </fill>
    <fill>
      <patternFill patternType="solid">
        <fgColor rgb="FFCFEB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009B57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37" fontId="1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37" fontId="49" fillId="33" borderId="10" xfId="47" applyFont="1" applyFill="1" applyBorder="1" applyAlignment="1" applyProtection="1">
      <alignment horizontal="left" vertical="center"/>
      <protection hidden="1"/>
    </xf>
    <xf numFmtId="172" fontId="50" fillId="33" borderId="10" xfId="47" applyNumberFormat="1" applyFont="1" applyFill="1" applyBorder="1" applyAlignment="1" applyProtection="1" quotePrefix="1">
      <alignment horizontal="center" vertical="center" wrapText="1"/>
      <protection/>
    </xf>
    <xf numFmtId="37" fontId="6" fillId="34" borderId="11" xfId="47" applyFont="1" applyFill="1" applyBorder="1" applyAlignment="1" applyProtection="1">
      <alignment horizontal="left" vertical="center" wrapText="1"/>
      <protection hidden="1"/>
    </xf>
    <xf numFmtId="0" fontId="5" fillId="35" borderId="0" xfId="0" applyFont="1" applyFill="1" applyAlignment="1">
      <alignment vertical="center"/>
    </xf>
    <xf numFmtId="37" fontId="8" fillId="35" borderId="0" xfId="47" applyFont="1" applyFill="1" applyAlignment="1" applyProtection="1">
      <alignment vertical="center" wrapText="1"/>
      <protection hidden="1"/>
    </xf>
    <xf numFmtId="37" fontId="6" fillId="35" borderId="0" xfId="47" applyFont="1" applyFill="1" applyAlignment="1" applyProtection="1">
      <alignment vertical="center" wrapText="1"/>
      <protection hidden="1"/>
    </xf>
    <xf numFmtId="180" fontId="5" fillId="35" borderId="0" xfId="50" applyNumberFormat="1" applyFont="1" applyFill="1" applyAlignment="1">
      <alignment vertical="center"/>
    </xf>
    <xf numFmtId="176" fontId="5" fillId="35" borderId="0" xfId="0" applyNumberFormat="1" applyFont="1" applyFill="1" applyAlignment="1">
      <alignment vertical="center"/>
    </xf>
    <xf numFmtId="37" fontId="8" fillId="35" borderId="12" xfId="47" applyFont="1" applyFill="1" applyBorder="1" applyAlignment="1" applyProtection="1">
      <alignment vertical="center" wrapText="1"/>
      <protection hidden="1"/>
    </xf>
    <xf numFmtId="37" fontId="8" fillId="35" borderId="0" xfId="47" applyFont="1" applyFill="1" applyBorder="1" applyAlignment="1" applyProtection="1">
      <alignment vertical="center" wrapText="1"/>
      <protection hidden="1"/>
    </xf>
    <xf numFmtId="49" fontId="10" fillId="35" borderId="0" xfId="0" applyNumberFormat="1" applyFont="1" applyFill="1" applyAlignment="1">
      <alignment horizontal="left" vertical="center"/>
    </xf>
    <xf numFmtId="37" fontId="6" fillId="35" borderId="11" xfId="47" applyFont="1" applyFill="1" applyBorder="1" applyAlignment="1" applyProtection="1">
      <alignment vertical="center" wrapText="1"/>
      <protection hidden="1"/>
    </xf>
    <xf numFmtId="37" fontId="11" fillId="35" borderId="0" xfId="47" applyFont="1" applyFill="1" applyAlignment="1" applyProtection="1">
      <alignment horizontal="right" vertical="center" wrapText="1"/>
      <protection hidden="1"/>
    </xf>
    <xf numFmtId="195" fontId="9" fillId="35" borderId="0" xfId="47" applyNumberFormat="1" applyFont="1" applyFill="1" applyBorder="1" applyAlignment="1" applyProtection="1">
      <alignment vertical="center"/>
      <protection locked="0"/>
    </xf>
    <xf numFmtId="195" fontId="5" fillId="35" borderId="0" xfId="47" applyNumberFormat="1" applyFont="1" applyFill="1" applyBorder="1" applyAlignment="1" applyProtection="1">
      <alignment vertical="center"/>
      <protection locked="0"/>
    </xf>
    <xf numFmtId="195" fontId="6" fillId="35" borderId="0" xfId="47" applyNumberFormat="1" applyFont="1" applyFill="1" applyAlignment="1" applyProtection="1">
      <alignment vertical="center"/>
      <protection hidden="1"/>
    </xf>
    <xf numFmtId="195" fontId="9" fillId="35" borderId="12" xfId="47" applyNumberFormat="1" applyFont="1" applyFill="1" applyBorder="1" applyAlignment="1" applyProtection="1">
      <alignment vertical="center"/>
      <protection locked="0"/>
    </xf>
    <xf numFmtId="195" fontId="5" fillId="35" borderId="0" xfId="0" applyNumberFormat="1" applyFont="1" applyFill="1" applyAlignment="1">
      <alignment vertical="center"/>
    </xf>
    <xf numFmtId="195" fontId="6" fillId="35" borderId="0" xfId="47" applyNumberFormat="1" applyFont="1" applyFill="1" applyAlignment="1" applyProtection="1">
      <alignment horizontal="right" vertical="center"/>
      <protection hidden="1"/>
    </xf>
    <xf numFmtId="195" fontId="10" fillId="35" borderId="0" xfId="0" applyNumberFormat="1" applyFont="1" applyFill="1" applyAlignment="1">
      <alignment vertical="center"/>
    </xf>
    <xf numFmtId="195" fontId="5" fillId="35" borderId="11" xfId="47" applyNumberFormat="1" applyFont="1" applyFill="1" applyBorder="1" applyAlignment="1" applyProtection="1">
      <alignment vertical="center"/>
      <protection locked="0"/>
    </xf>
    <xf numFmtId="37" fontId="8" fillId="35" borderId="12" xfId="47" applyFont="1" applyFill="1" applyBorder="1" applyAlignment="1" applyProtection="1">
      <alignment vertical="center"/>
      <protection hidden="1"/>
    </xf>
    <xf numFmtId="37" fontId="6" fillId="35" borderId="0" xfId="47" applyFont="1" applyFill="1" applyAlignment="1" applyProtection="1">
      <alignment vertical="center"/>
      <protection hidden="1"/>
    </xf>
    <xf numFmtId="178" fontId="6" fillId="35" borderId="0" xfId="44" applyNumberFormat="1" applyFont="1" applyFill="1" applyAlignment="1" applyProtection="1">
      <alignment horizontal="right" vertical="center"/>
      <protection hidden="1"/>
    </xf>
    <xf numFmtId="178" fontId="8" fillId="35" borderId="12" xfId="44" applyNumberFormat="1" applyFont="1" applyFill="1" applyBorder="1" applyAlignment="1" applyProtection="1">
      <alignment horizontal="right" vertical="center"/>
      <protection hidden="1"/>
    </xf>
    <xf numFmtId="184" fontId="6" fillId="35" borderId="0" xfId="44" applyNumberFormat="1" applyFont="1" applyFill="1" applyAlignment="1" applyProtection="1">
      <alignment horizontal="right" vertical="center"/>
      <protection hidden="1"/>
    </xf>
    <xf numFmtId="184" fontId="9" fillId="35" borderId="12" xfId="44" applyNumberFormat="1" applyFont="1" applyFill="1" applyBorder="1" applyAlignment="1" applyProtection="1">
      <alignment vertical="center"/>
      <protection locked="0"/>
    </xf>
    <xf numFmtId="184" fontId="8" fillId="35" borderId="12" xfId="44" applyNumberFormat="1" applyFont="1" applyFill="1" applyBorder="1" applyAlignment="1" applyProtection="1">
      <alignment horizontal="right" vertical="center"/>
      <protection hidden="1"/>
    </xf>
    <xf numFmtId="37" fontId="8" fillId="35" borderId="0" xfId="47" applyFont="1" applyFill="1" applyAlignment="1" applyProtection="1">
      <alignment vertical="center"/>
      <protection hidden="1"/>
    </xf>
    <xf numFmtId="184" fontId="5" fillId="35" borderId="0" xfId="44" applyNumberFormat="1" applyFont="1" applyFill="1" applyBorder="1" applyAlignment="1" applyProtection="1">
      <alignment vertical="center"/>
      <protection locked="0"/>
    </xf>
    <xf numFmtId="37" fontId="6" fillId="35" borderId="0" xfId="47" applyFont="1" applyFill="1" applyAlignment="1" applyProtection="1">
      <alignment horizontal="left" vertical="center"/>
      <protection hidden="1"/>
    </xf>
    <xf numFmtId="178" fontId="8" fillId="35" borderId="0" xfId="44" applyNumberFormat="1" applyFont="1" applyFill="1" applyBorder="1" applyAlignment="1" applyProtection="1">
      <alignment vertical="center"/>
      <protection hidden="1"/>
    </xf>
    <xf numFmtId="0" fontId="5" fillId="35" borderId="12" xfId="0" applyFont="1" applyFill="1" applyBorder="1" applyAlignment="1">
      <alignment vertical="center"/>
    </xf>
    <xf numFmtId="0" fontId="9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0" fontId="5" fillId="35" borderId="11" xfId="0" applyFont="1" applyFill="1" applyBorder="1" applyAlignment="1">
      <alignment vertical="center"/>
    </xf>
    <xf numFmtId="37" fontId="8" fillId="35" borderId="11" xfId="47" applyFont="1" applyFill="1" applyBorder="1" applyAlignment="1" applyProtection="1">
      <alignment vertical="center"/>
      <protection hidden="1"/>
    </xf>
    <xf numFmtId="178" fontId="8" fillId="35" borderId="11" xfId="44" applyNumberFormat="1" applyFont="1" applyFill="1" applyBorder="1" applyAlignment="1" applyProtection="1">
      <alignment horizontal="center" vertical="center"/>
      <protection hidden="1"/>
    </xf>
    <xf numFmtId="37" fontId="49" fillId="33" borderId="13" xfId="47" applyFont="1" applyFill="1" applyBorder="1" applyAlignment="1" applyProtection="1">
      <alignment horizontal="left" vertical="center"/>
      <protection hidden="1"/>
    </xf>
    <xf numFmtId="37" fontId="49" fillId="33" borderId="11" xfId="47" applyFont="1" applyFill="1" applyBorder="1" applyAlignment="1" applyProtection="1">
      <alignment horizontal="left" vertical="center"/>
      <protection hidden="1"/>
    </xf>
    <xf numFmtId="172" fontId="50" fillId="33" borderId="11" xfId="47" applyNumberFormat="1" applyFont="1" applyFill="1" applyBorder="1" applyAlignment="1" applyProtection="1" quotePrefix="1">
      <alignment horizontal="right" vertical="center" wrapText="1"/>
      <protection/>
    </xf>
    <xf numFmtId="0" fontId="8" fillId="35" borderId="14" xfId="0" applyFont="1" applyFill="1" applyBorder="1" applyAlignment="1">
      <alignment vertical="center" wrapText="1"/>
    </xf>
    <xf numFmtId="183" fontId="9" fillId="35" borderId="0" xfId="0" applyNumberFormat="1" applyFont="1" applyFill="1" applyAlignment="1">
      <alignment vertical="center"/>
    </xf>
    <xf numFmtId="180" fontId="3" fillId="35" borderId="0" xfId="50" applyNumberFormat="1" applyFont="1" applyFill="1" applyBorder="1" applyAlignment="1">
      <alignment vertical="center" wrapText="1"/>
    </xf>
    <xf numFmtId="182" fontId="8" fillId="35" borderId="0" xfId="0" applyNumberFormat="1" applyFont="1" applyFill="1" applyBorder="1" applyAlignment="1">
      <alignment vertical="center" wrapText="1"/>
    </xf>
    <xf numFmtId="181" fontId="8" fillId="35" borderId="15" xfId="50" applyNumberFormat="1" applyFont="1" applyFill="1" applyBorder="1" applyAlignment="1">
      <alignment vertical="center" wrapText="1"/>
    </xf>
    <xf numFmtId="0" fontId="6" fillId="35" borderId="14" xfId="0" applyFont="1" applyFill="1" applyBorder="1" applyAlignment="1">
      <alignment vertical="center" wrapText="1"/>
    </xf>
    <xf numFmtId="182" fontId="6" fillId="35" borderId="0" xfId="0" applyNumberFormat="1" applyFont="1" applyFill="1" applyBorder="1" applyAlignment="1">
      <alignment vertical="center" wrapText="1"/>
    </xf>
    <xf numFmtId="181" fontId="4" fillId="35" borderId="0" xfId="50" applyNumberFormat="1" applyFont="1" applyFill="1" applyBorder="1" applyAlignment="1">
      <alignment vertical="center" wrapText="1"/>
    </xf>
    <xf numFmtId="190" fontId="6" fillId="35" borderId="0" xfId="0" applyNumberFormat="1" applyFont="1" applyFill="1" applyBorder="1" applyAlignment="1">
      <alignment vertical="center" wrapText="1"/>
    </xf>
    <xf numFmtId="181" fontId="6" fillId="35" borderId="15" xfId="50" applyNumberFormat="1" applyFont="1" applyFill="1" applyBorder="1" applyAlignment="1">
      <alignment vertical="center" wrapText="1"/>
    </xf>
    <xf numFmtId="184" fontId="6" fillId="35" borderId="0" xfId="44" applyNumberFormat="1" applyFont="1" applyFill="1" applyBorder="1" applyAlignment="1">
      <alignment vertical="center" wrapText="1"/>
    </xf>
    <xf numFmtId="180" fontId="4" fillId="35" borderId="0" xfId="50" applyNumberFormat="1" applyFont="1" applyFill="1" applyBorder="1" applyAlignment="1">
      <alignment vertical="center" wrapText="1"/>
    </xf>
    <xf numFmtId="0" fontId="8" fillId="35" borderId="16" xfId="0" applyFont="1" applyFill="1" applyBorder="1" applyAlignment="1">
      <alignment vertical="center" wrapText="1"/>
    </xf>
    <xf numFmtId="183" fontId="9" fillId="35" borderId="12" xfId="0" applyNumberFormat="1" applyFont="1" applyFill="1" applyBorder="1" applyAlignment="1">
      <alignment vertical="center"/>
    </xf>
    <xf numFmtId="180" fontId="3" fillId="35" borderId="12" xfId="50" applyNumberFormat="1" applyFont="1" applyFill="1" applyBorder="1" applyAlignment="1">
      <alignment vertical="center" wrapText="1"/>
    </xf>
    <xf numFmtId="182" fontId="8" fillId="35" borderId="12" xfId="0" applyNumberFormat="1" applyFont="1" applyFill="1" applyBorder="1" applyAlignment="1">
      <alignment vertical="center" wrapText="1"/>
    </xf>
    <xf numFmtId="181" fontId="8" fillId="35" borderId="17" xfId="50" applyNumberFormat="1" applyFont="1" applyFill="1" applyBorder="1" applyAlignment="1">
      <alignment vertical="center" wrapText="1"/>
    </xf>
    <xf numFmtId="178" fontId="6" fillId="35" borderId="0" xfId="44" applyNumberFormat="1" applyFont="1" applyFill="1" applyBorder="1" applyAlignment="1">
      <alignment vertical="center" wrapText="1"/>
    </xf>
    <xf numFmtId="182" fontId="6" fillId="35" borderId="0" xfId="44" applyNumberFormat="1" applyFont="1" applyFill="1" applyBorder="1" applyAlignment="1">
      <alignment vertical="center" wrapText="1"/>
    </xf>
    <xf numFmtId="0" fontId="4" fillId="35" borderId="14" xfId="0" applyFont="1" applyFill="1" applyBorder="1" applyAlignment="1">
      <alignment horizontal="right" vertical="center" wrapText="1"/>
    </xf>
    <xf numFmtId="178" fontId="4" fillId="35" borderId="0" xfId="44" applyNumberFormat="1" applyFont="1" applyFill="1" applyBorder="1" applyAlignment="1">
      <alignment vertical="center" wrapText="1"/>
    </xf>
    <xf numFmtId="181" fontId="4" fillId="35" borderId="15" xfId="50" applyNumberFormat="1" applyFont="1" applyFill="1" applyBorder="1" applyAlignment="1">
      <alignment vertical="center" wrapText="1"/>
    </xf>
    <xf numFmtId="0" fontId="6" fillId="35" borderId="13" xfId="0" applyFont="1" applyFill="1" applyBorder="1" applyAlignment="1">
      <alignment vertical="center" wrapText="1"/>
    </xf>
    <xf numFmtId="183" fontId="5" fillId="35" borderId="11" xfId="0" applyNumberFormat="1" applyFont="1" applyFill="1" applyBorder="1" applyAlignment="1">
      <alignment vertical="center"/>
    </xf>
    <xf numFmtId="182" fontId="6" fillId="35" borderId="11" xfId="44" applyNumberFormat="1" applyFont="1" applyFill="1" applyBorder="1" applyAlignment="1">
      <alignment vertical="center" wrapText="1"/>
    </xf>
    <xf numFmtId="181" fontId="6" fillId="35" borderId="18" xfId="50" applyNumberFormat="1" applyFont="1" applyFill="1" applyBorder="1" applyAlignment="1">
      <alignment vertical="center" wrapText="1"/>
    </xf>
    <xf numFmtId="0" fontId="4" fillId="35" borderId="0" xfId="0" applyFont="1" applyFill="1" applyBorder="1" applyAlignment="1">
      <alignment horizontal="left" vertical="center" wrapText="1"/>
    </xf>
    <xf numFmtId="183" fontId="5" fillId="35" borderId="0" xfId="0" applyNumberFormat="1" applyFont="1" applyFill="1" applyAlignment="1">
      <alignment vertical="center"/>
    </xf>
    <xf numFmtId="180" fontId="6" fillId="35" borderId="11" xfId="50" applyNumberFormat="1" applyFont="1" applyFill="1" applyBorder="1" applyAlignment="1">
      <alignment vertical="center" wrapText="1"/>
    </xf>
    <xf numFmtId="194" fontId="6" fillId="35" borderId="11" xfId="0" applyNumberFormat="1" applyFont="1" applyFill="1" applyBorder="1" applyAlignment="1" quotePrefix="1">
      <alignment horizontal="right" vertical="center" wrapText="1"/>
    </xf>
    <xf numFmtId="0" fontId="5" fillId="35" borderId="18" xfId="0" applyFont="1" applyFill="1" applyBorder="1" applyAlignment="1">
      <alignment vertical="center"/>
    </xf>
    <xf numFmtId="0" fontId="49" fillId="36" borderId="16" xfId="0" applyFont="1" applyFill="1" applyBorder="1" applyAlignment="1">
      <alignment horizontal="center" vertical="center" wrapText="1"/>
    </xf>
    <xf numFmtId="15" fontId="49" fillId="36" borderId="12" xfId="0" applyNumberFormat="1" applyFont="1" applyFill="1" applyBorder="1" applyAlignment="1">
      <alignment horizontal="right" vertical="center" wrapText="1"/>
    </xf>
    <xf numFmtId="15" fontId="50" fillId="36" borderId="12" xfId="0" applyNumberFormat="1" applyFont="1" applyFill="1" applyBorder="1" applyAlignment="1">
      <alignment horizontal="right" vertical="center" wrapText="1"/>
    </xf>
    <xf numFmtId="0" fontId="50" fillId="36" borderId="12" xfId="0" applyFont="1" applyFill="1" applyBorder="1" applyAlignment="1">
      <alignment horizontal="right" vertical="center" wrapText="1"/>
    </xf>
    <xf numFmtId="0" fontId="49" fillId="36" borderId="12" xfId="0" applyFont="1" applyFill="1" applyBorder="1" applyAlignment="1">
      <alignment horizontal="right" vertical="center" wrapText="1"/>
    </xf>
    <xf numFmtId="15" fontId="49" fillId="36" borderId="17" xfId="0" applyNumberFormat="1" applyFont="1" applyFill="1" applyBorder="1" applyAlignment="1">
      <alignment horizontal="right" vertical="center" wrapText="1"/>
    </xf>
    <xf numFmtId="0" fontId="49" fillId="36" borderId="17" xfId="0" applyFont="1" applyFill="1" applyBorder="1" applyAlignment="1">
      <alignment horizontal="right" vertical="center" wrapText="1"/>
    </xf>
    <xf numFmtId="0" fontId="51" fillId="36" borderId="16" xfId="0" applyFont="1" applyFill="1" applyBorder="1" applyAlignment="1">
      <alignment horizontal="center" vertical="center" wrapText="1"/>
    </xf>
    <xf numFmtId="181" fontId="6" fillId="35" borderId="0" xfId="50" applyNumberFormat="1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183" fontId="8" fillId="35" borderId="0" xfId="0" applyNumberFormat="1" applyFont="1" applyFill="1" applyBorder="1" applyAlignment="1">
      <alignment vertical="center" wrapText="1"/>
    </xf>
    <xf numFmtId="183" fontId="8" fillId="35" borderId="12" xfId="0" applyNumberFormat="1" applyFont="1" applyFill="1" applyBorder="1" applyAlignment="1">
      <alignment vertical="center" wrapText="1"/>
    </xf>
    <xf numFmtId="182" fontId="6" fillId="35" borderId="11" xfId="0" applyNumberFormat="1" applyFont="1" applyFill="1" applyBorder="1" applyAlignment="1">
      <alignment vertical="center" wrapText="1"/>
    </xf>
    <xf numFmtId="180" fontId="5" fillId="35" borderId="0" xfId="0" applyNumberFormat="1" applyFont="1" applyFill="1" applyAlignment="1">
      <alignment vertical="center"/>
    </xf>
    <xf numFmtId="0" fontId="51" fillId="37" borderId="16" xfId="0" applyFont="1" applyFill="1" applyBorder="1" applyAlignment="1">
      <alignment horizontal="center" vertical="center" wrapText="1"/>
    </xf>
    <xf numFmtId="15" fontId="49" fillId="37" borderId="12" xfId="0" applyNumberFormat="1" applyFont="1" applyFill="1" applyBorder="1" applyAlignment="1">
      <alignment horizontal="right" vertical="center" wrapText="1"/>
    </xf>
    <xf numFmtId="0" fontId="49" fillId="37" borderId="12" xfId="0" applyFont="1" applyFill="1" applyBorder="1" applyAlignment="1">
      <alignment horizontal="right" vertical="center" wrapText="1"/>
    </xf>
    <xf numFmtId="0" fontId="49" fillId="37" borderId="17" xfId="0" applyFont="1" applyFill="1" applyBorder="1" applyAlignment="1">
      <alignment horizontal="right" vertical="center" wrapText="1"/>
    </xf>
    <xf numFmtId="0" fontId="49" fillId="37" borderId="16" xfId="0" applyFont="1" applyFill="1" applyBorder="1" applyAlignment="1">
      <alignment horizontal="center" vertical="center" wrapText="1"/>
    </xf>
    <xf numFmtId="15" fontId="50" fillId="37" borderId="12" xfId="0" applyNumberFormat="1" applyFont="1" applyFill="1" applyBorder="1" applyAlignment="1">
      <alignment horizontal="right" vertical="center" wrapText="1"/>
    </xf>
    <xf numFmtId="15" fontId="49" fillId="37" borderId="17" xfId="0" applyNumberFormat="1" applyFont="1" applyFill="1" applyBorder="1" applyAlignment="1">
      <alignment horizontal="right" vertical="center" wrapText="1"/>
    </xf>
    <xf numFmtId="15" fontId="50" fillId="33" borderId="12" xfId="0" applyNumberFormat="1" applyFont="1" applyFill="1" applyBorder="1" applyAlignment="1">
      <alignment horizontal="right" vertical="center" wrapText="1"/>
    </xf>
    <xf numFmtId="0" fontId="49" fillId="33" borderId="16" xfId="0" applyFont="1" applyFill="1" applyBorder="1" applyAlignment="1">
      <alignment horizontal="center" vertical="center" wrapText="1"/>
    </xf>
    <xf numFmtId="15" fontId="49" fillId="33" borderId="12" xfId="0" applyNumberFormat="1" applyFont="1" applyFill="1" applyBorder="1" applyAlignment="1">
      <alignment horizontal="right" vertical="center" wrapText="1"/>
    </xf>
    <xf numFmtId="0" fontId="49" fillId="33" borderId="12" xfId="0" applyFont="1" applyFill="1" applyBorder="1" applyAlignment="1">
      <alignment horizontal="right" vertical="center" wrapText="1"/>
    </xf>
    <xf numFmtId="15" fontId="49" fillId="33" borderId="17" xfId="0" applyNumberFormat="1" applyFont="1" applyFill="1" applyBorder="1" applyAlignment="1">
      <alignment horizontal="right" vertical="center" wrapText="1"/>
    </xf>
    <xf numFmtId="0" fontId="49" fillId="33" borderId="17" xfId="0" applyFont="1" applyFill="1" applyBorder="1" applyAlignment="1">
      <alignment horizontal="right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vertical="center" wrapText="1"/>
    </xf>
    <xf numFmtId="183" fontId="5" fillId="35" borderId="0" xfId="0" applyNumberFormat="1" applyFont="1" applyFill="1" applyBorder="1" applyAlignment="1">
      <alignment vertical="center"/>
    </xf>
    <xf numFmtId="0" fontId="8" fillId="35" borderId="12" xfId="0" applyFont="1" applyFill="1" applyBorder="1" applyAlignment="1">
      <alignment vertical="center" wrapText="1"/>
    </xf>
    <xf numFmtId="178" fontId="8" fillId="35" borderId="12" xfId="44" applyNumberFormat="1" applyFont="1" applyFill="1" applyBorder="1" applyAlignment="1">
      <alignment vertical="center" wrapText="1"/>
    </xf>
    <xf numFmtId="178" fontId="8" fillId="35" borderId="0" xfId="44" applyNumberFormat="1" applyFont="1" applyFill="1" applyBorder="1" applyAlignment="1">
      <alignment vertical="center" wrapText="1"/>
    </xf>
    <xf numFmtId="0" fontId="49" fillId="38" borderId="16" xfId="0" applyFont="1" applyFill="1" applyBorder="1" applyAlignment="1">
      <alignment horizontal="center" vertical="center" wrapText="1"/>
    </xf>
    <xf numFmtId="15" fontId="49" fillId="38" borderId="12" xfId="0" applyNumberFormat="1" applyFont="1" applyFill="1" applyBorder="1" applyAlignment="1">
      <alignment horizontal="right" vertical="center" wrapText="1"/>
    </xf>
    <xf numFmtId="15" fontId="50" fillId="38" borderId="12" xfId="0" applyNumberFormat="1" applyFont="1" applyFill="1" applyBorder="1" applyAlignment="1">
      <alignment horizontal="right" vertical="center" wrapText="1"/>
    </xf>
    <xf numFmtId="0" fontId="49" fillId="38" borderId="12" xfId="0" applyFont="1" applyFill="1" applyBorder="1" applyAlignment="1">
      <alignment horizontal="right" vertical="center" wrapText="1"/>
    </xf>
    <xf numFmtId="15" fontId="49" fillId="38" borderId="17" xfId="0" applyNumberFormat="1" applyFont="1" applyFill="1" applyBorder="1" applyAlignment="1">
      <alignment horizontal="right" vertical="center" wrapText="1"/>
    </xf>
    <xf numFmtId="0" fontId="50" fillId="38" borderId="12" xfId="0" applyFont="1" applyFill="1" applyBorder="1" applyAlignment="1">
      <alignment horizontal="right" vertical="center" wrapText="1"/>
    </xf>
    <xf numFmtId="0" fontId="49" fillId="38" borderId="17" xfId="0" applyFont="1" applyFill="1" applyBorder="1" applyAlignment="1">
      <alignment horizontal="right" vertical="center" wrapText="1"/>
    </xf>
    <xf numFmtId="0" fontId="51" fillId="38" borderId="16" xfId="0" applyFont="1" applyFill="1" applyBorder="1" applyAlignment="1">
      <alignment horizontal="center" vertical="center" wrapText="1"/>
    </xf>
    <xf numFmtId="15" fontId="50" fillId="39" borderId="12" xfId="0" applyNumberFormat="1" applyFont="1" applyFill="1" applyBorder="1" applyAlignment="1">
      <alignment horizontal="right" vertical="center" wrapText="1"/>
    </xf>
    <xf numFmtId="0" fontId="50" fillId="39" borderId="12" xfId="0" applyFont="1" applyFill="1" applyBorder="1" applyAlignment="1">
      <alignment horizontal="right" vertical="center" wrapText="1"/>
    </xf>
    <xf numFmtId="0" fontId="49" fillId="39" borderId="16" xfId="0" applyFont="1" applyFill="1" applyBorder="1" applyAlignment="1">
      <alignment horizontal="center" vertical="center" wrapText="1"/>
    </xf>
    <xf numFmtId="15" fontId="49" fillId="39" borderId="12" xfId="0" applyNumberFormat="1" applyFont="1" applyFill="1" applyBorder="1" applyAlignment="1">
      <alignment horizontal="right" vertical="center" wrapText="1"/>
    </xf>
    <xf numFmtId="0" fontId="49" fillId="39" borderId="12" xfId="0" applyFont="1" applyFill="1" applyBorder="1" applyAlignment="1">
      <alignment horizontal="right" vertical="center" wrapText="1"/>
    </xf>
    <xf numFmtId="15" fontId="49" fillId="39" borderId="17" xfId="0" applyNumberFormat="1" applyFont="1" applyFill="1" applyBorder="1" applyAlignment="1">
      <alignment horizontal="right" vertical="center" wrapText="1"/>
    </xf>
    <xf numFmtId="0" fontId="49" fillId="39" borderId="17" xfId="0" applyFont="1" applyFill="1" applyBorder="1" applyAlignment="1">
      <alignment horizontal="right" vertical="center" wrapText="1"/>
    </xf>
    <xf numFmtId="0" fontId="51" fillId="39" borderId="16" xfId="0" applyFont="1" applyFill="1" applyBorder="1" applyAlignment="1">
      <alignment horizontal="center" vertical="center" wrapText="1"/>
    </xf>
    <xf numFmtId="172" fontId="7" fillId="34" borderId="11" xfId="47" applyNumberFormat="1" applyFont="1" applyFill="1" applyBorder="1" applyAlignment="1" applyProtection="1" quotePrefix="1">
      <alignment horizontal="right" vertical="center" wrapText="1"/>
      <protection/>
    </xf>
    <xf numFmtId="184" fontId="6" fillId="35" borderId="11" xfId="44" applyNumberFormat="1" applyFont="1" applyFill="1" applyBorder="1" applyAlignment="1">
      <alignment vertical="center" wrapText="1"/>
    </xf>
    <xf numFmtId="184" fontId="8" fillId="35" borderId="0" xfId="0" applyNumberFormat="1" applyFont="1" applyFill="1" applyBorder="1" applyAlignment="1">
      <alignment vertical="center" wrapText="1"/>
    </xf>
    <xf numFmtId="184" fontId="5" fillId="35" borderId="0" xfId="0" applyNumberFormat="1" applyFont="1" applyFill="1" applyAlignment="1">
      <alignment vertical="center"/>
    </xf>
  </cellXfs>
  <cellStyles count="49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_Cons_HERA_mar04_Poli_7tris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66675</xdr:rowOff>
    </xdr:from>
    <xdr:to>
      <xdr:col>1</xdr:col>
      <xdr:colOff>1123950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66675</xdr:rowOff>
    </xdr:from>
    <xdr:to>
      <xdr:col>1</xdr:col>
      <xdr:colOff>1247775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6667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28575</xdr:rowOff>
    </xdr:from>
    <xdr:to>
      <xdr:col>0</xdr:col>
      <xdr:colOff>1171575</xdr:colOff>
      <xdr:row>1</xdr:row>
      <xdr:rowOff>123825</xdr:rowOff>
    </xdr:to>
    <xdr:pic>
      <xdr:nvPicPr>
        <xdr:cNvPr id="1" name="Picture 13" descr="icona g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38100</xdr:rowOff>
    </xdr:from>
    <xdr:to>
      <xdr:col>0</xdr:col>
      <xdr:colOff>1171575</xdr:colOff>
      <xdr:row>1</xdr:row>
      <xdr:rowOff>133350</xdr:rowOff>
    </xdr:to>
    <xdr:pic>
      <xdr:nvPicPr>
        <xdr:cNvPr id="1" name="Picture 12" descr="icona elettricit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933450</xdr:colOff>
      <xdr:row>0</xdr:row>
      <xdr:rowOff>28575</xdr:rowOff>
    </xdr:from>
    <xdr:to>
      <xdr:col>0</xdr:col>
      <xdr:colOff>1171575</xdr:colOff>
      <xdr:row>1</xdr:row>
      <xdr:rowOff>142875</xdr:rowOff>
    </xdr:to>
    <xdr:pic>
      <xdr:nvPicPr>
        <xdr:cNvPr id="1" name="Picture 11" descr="icona acq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28575"/>
          <a:ext cx="238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933450</xdr:colOff>
      <xdr:row>0</xdr:row>
      <xdr:rowOff>28575</xdr:rowOff>
    </xdr:from>
    <xdr:to>
      <xdr:col>0</xdr:col>
      <xdr:colOff>1171575</xdr:colOff>
      <xdr:row>1</xdr:row>
      <xdr:rowOff>123825</xdr:rowOff>
    </xdr:to>
    <xdr:pic>
      <xdr:nvPicPr>
        <xdr:cNvPr id="1" name="Picture 14" descr="icona rifiu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28575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4974"/>
  </sheetPr>
  <dimension ref="B3:J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4" customWidth="1"/>
    <col min="2" max="2" width="51.140625" style="4" customWidth="1"/>
    <col min="3" max="4" width="10.57421875" style="4" bestFit="1" customWidth="1"/>
    <col min="5" max="16384" width="8.8515625" style="4" customWidth="1"/>
  </cols>
  <sheetData>
    <row r="1" ht="15" customHeight="1"/>
    <row r="2" ht="25.5" customHeight="1"/>
    <row r="3" spans="2:4" ht="12">
      <c r="B3" s="1" t="s">
        <v>11</v>
      </c>
      <c r="C3" s="2"/>
      <c r="D3" s="2"/>
    </row>
    <row r="4" spans="2:4" ht="11.25">
      <c r="B4" s="3" t="s">
        <v>74</v>
      </c>
      <c r="C4" s="122" t="s">
        <v>85</v>
      </c>
      <c r="D4" s="122" t="s">
        <v>84</v>
      </c>
    </row>
    <row r="5" spans="2:4" ht="12">
      <c r="B5" s="5" t="s">
        <v>0</v>
      </c>
      <c r="C5" s="14">
        <v>2754</v>
      </c>
      <c r="D5" s="14">
        <v>2502.7999999999997</v>
      </c>
    </row>
    <row r="6" spans="2:4" ht="11.25">
      <c r="B6" s="6" t="s">
        <v>1</v>
      </c>
      <c r="C6" s="15">
        <v>202.3</v>
      </c>
      <c r="D6" s="15">
        <v>162</v>
      </c>
    </row>
    <row r="7" spans="2:4" ht="13.5" customHeight="1">
      <c r="B7" s="6" t="s">
        <v>2</v>
      </c>
      <c r="C7" s="16">
        <v>-1178.4</v>
      </c>
      <c r="D7" s="16">
        <v>-998</v>
      </c>
    </row>
    <row r="8" spans="2:4" ht="11.25">
      <c r="B8" s="6" t="s">
        <v>3</v>
      </c>
      <c r="C8" s="15">
        <v>-981.7</v>
      </c>
      <c r="D8" s="15">
        <v>-920.4</v>
      </c>
    </row>
    <row r="9" spans="2:10" ht="11.25">
      <c r="B9" s="6" t="s">
        <v>4</v>
      </c>
      <c r="C9" s="15">
        <v>-282.4</v>
      </c>
      <c r="D9" s="15">
        <v>-266.7</v>
      </c>
      <c r="J9" s="7"/>
    </row>
    <row r="10" spans="2:6" ht="11.25">
      <c r="B10" s="6" t="s">
        <v>72</v>
      </c>
      <c r="C10" s="15">
        <v>-243.7</v>
      </c>
      <c r="D10" s="15">
        <v>-212.7</v>
      </c>
      <c r="F10" s="8"/>
    </row>
    <row r="11" spans="2:4" ht="11.25">
      <c r="B11" s="6" t="s">
        <v>5</v>
      </c>
      <c r="C11" s="15">
        <v>-25.8</v>
      </c>
      <c r="D11" s="15">
        <v>-20.8</v>
      </c>
    </row>
    <row r="12" spans="2:4" ht="11.25">
      <c r="B12" s="6" t="s">
        <v>6</v>
      </c>
      <c r="C12" s="15">
        <v>17.9</v>
      </c>
      <c r="D12" s="15">
        <v>11.2</v>
      </c>
    </row>
    <row r="13" spans="2:4" ht="11.25">
      <c r="B13" s="6"/>
      <c r="C13" s="16"/>
      <c r="D13" s="16"/>
    </row>
    <row r="14" spans="2:6" ht="12">
      <c r="B14" s="9" t="s">
        <v>7</v>
      </c>
      <c r="C14" s="17">
        <f>SUM(C5:C12)</f>
        <v>262.20000000000005</v>
      </c>
      <c r="D14" s="17">
        <f>SUM(D5:D12)</f>
        <v>257.39999999999975</v>
      </c>
      <c r="F14" s="18"/>
    </row>
    <row r="15" spans="2:6" ht="11.25">
      <c r="B15" s="6"/>
      <c r="C15" s="18"/>
      <c r="D15" s="18"/>
      <c r="F15" s="18"/>
    </row>
    <row r="16" spans="2:4" ht="11.25">
      <c r="B16" s="6" t="s">
        <v>73</v>
      </c>
      <c r="C16" s="19">
        <v>8.2</v>
      </c>
      <c r="D16" s="19">
        <v>6.5</v>
      </c>
    </row>
    <row r="17" spans="2:4" ht="11.25">
      <c r="B17" s="6" t="s">
        <v>8</v>
      </c>
      <c r="C17" s="19">
        <v>58.5</v>
      </c>
      <c r="D17" s="19">
        <v>68.6</v>
      </c>
    </row>
    <row r="18" spans="2:4" ht="11.25">
      <c r="B18" s="6" t="s">
        <v>9</v>
      </c>
      <c r="C18" s="19">
        <v>-112.6</v>
      </c>
      <c r="D18" s="19">
        <v>-133.1</v>
      </c>
    </row>
    <row r="19" spans="2:4" ht="11.25">
      <c r="B19" s="13" t="s">
        <v>68</v>
      </c>
      <c r="C19" s="18"/>
      <c r="D19" s="18"/>
    </row>
    <row r="20" spans="2:4" ht="12">
      <c r="B20" s="9" t="s">
        <v>64</v>
      </c>
      <c r="C20" s="17">
        <f>SUM(C16:C18)</f>
        <v>-45.89999999999999</v>
      </c>
      <c r="D20" s="17">
        <f>SUM(D16:D18)</f>
        <v>-58</v>
      </c>
    </row>
    <row r="21" spans="2:4" ht="11.25">
      <c r="B21" s="6"/>
      <c r="C21" s="18"/>
      <c r="D21" s="18"/>
    </row>
    <row r="22" spans="2:4" ht="11.25">
      <c r="B22" s="6" t="s">
        <v>71</v>
      </c>
      <c r="C22" s="19">
        <v>0</v>
      </c>
      <c r="D22" s="19">
        <v>0</v>
      </c>
    </row>
    <row r="23" spans="2:4" ht="11.25">
      <c r="B23" s="6"/>
      <c r="C23" s="18"/>
      <c r="D23" s="18"/>
    </row>
    <row r="24" spans="2:4" ht="12">
      <c r="B24" s="9" t="s">
        <v>10</v>
      </c>
      <c r="C24" s="17">
        <f>C14+C20+C22</f>
        <v>216.30000000000007</v>
      </c>
      <c r="D24" s="17">
        <f>D14+D20+D22</f>
        <v>199.39999999999975</v>
      </c>
    </row>
    <row r="25" spans="2:4" ht="12">
      <c r="B25" s="5"/>
      <c r="C25" s="14"/>
      <c r="D25" s="14"/>
    </row>
    <row r="26" spans="2:4" ht="11.25">
      <c r="B26" s="6" t="s">
        <v>57</v>
      </c>
      <c r="C26" s="19">
        <v>-68.3</v>
      </c>
      <c r="D26" s="19">
        <v>-71.2</v>
      </c>
    </row>
    <row r="27" spans="3:4" ht="11.25">
      <c r="C27" s="18"/>
      <c r="D27" s="18"/>
    </row>
    <row r="28" spans="2:4" ht="12">
      <c r="B28" s="9" t="s">
        <v>58</v>
      </c>
      <c r="C28" s="17">
        <f>C24+C26</f>
        <v>148.00000000000006</v>
      </c>
      <c r="D28" s="17">
        <f>D24+D26</f>
        <v>128.19999999999976</v>
      </c>
    </row>
    <row r="29" spans="2:4" ht="7.5" customHeight="1">
      <c r="B29" s="10"/>
      <c r="C29" s="14"/>
      <c r="D29" s="14"/>
    </row>
    <row r="30" spans="2:4" ht="11.25">
      <c r="B30" s="11" t="s">
        <v>65</v>
      </c>
      <c r="C30" s="20"/>
      <c r="D30" s="20"/>
    </row>
    <row r="31" spans="2:4" ht="11.25">
      <c r="B31" s="6" t="s">
        <v>66</v>
      </c>
      <c r="C31" s="15">
        <f>+C28-C32</f>
        <v>141.00000000000006</v>
      </c>
      <c r="D31" s="15">
        <f>+D28-D32</f>
        <v>120.99999999999976</v>
      </c>
    </row>
    <row r="32" spans="2:4" ht="11.25">
      <c r="B32" s="12" t="s">
        <v>67</v>
      </c>
      <c r="C32" s="21">
        <v>7</v>
      </c>
      <c r="D32" s="21">
        <v>7.2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4:C15 C19:C21 C27 C23:C25 D14" formulaRange="1" unlockedFormula="1"/>
    <ignoredError sqref="C28 D13 D15 D19:D25 D27:D28 C31:D3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54974"/>
  </sheetPr>
  <dimension ref="A5:D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4" bestFit="1" customWidth="1"/>
    <col min="2" max="2" width="49.57421875" style="4" bestFit="1" customWidth="1"/>
    <col min="3" max="4" width="15.421875" style="4" customWidth="1"/>
    <col min="5" max="16384" width="8.8515625" style="4" customWidth="1"/>
  </cols>
  <sheetData>
    <row r="5" spans="1:4" ht="14.25" customHeight="1">
      <c r="A5" s="39"/>
      <c r="B5" s="40" t="s">
        <v>75</v>
      </c>
      <c r="C5" s="41" t="s">
        <v>85</v>
      </c>
      <c r="D5" s="41">
        <v>42735</v>
      </c>
    </row>
    <row r="6" spans="1:4" ht="12">
      <c r="A6" s="36" t="s">
        <v>37</v>
      </c>
      <c r="B6" s="37" t="s">
        <v>38</v>
      </c>
      <c r="C6" s="38">
        <v>324</v>
      </c>
      <c r="D6" s="38">
        <v>351.5</v>
      </c>
    </row>
    <row r="7" spans="2:4" ht="11.25">
      <c r="B7" s="23"/>
      <c r="C7" s="24"/>
      <c r="D7" s="24"/>
    </row>
    <row r="8" spans="1:4" s="34" customFormat="1" ht="12">
      <c r="A8" s="33" t="s">
        <v>45</v>
      </c>
      <c r="B8" s="22" t="s">
        <v>39</v>
      </c>
      <c r="C8" s="25">
        <v>35.1</v>
      </c>
      <c r="D8" s="25">
        <v>29.4</v>
      </c>
    </row>
    <row r="9" spans="2:4" ht="11.25">
      <c r="B9" s="23"/>
      <c r="C9" s="24"/>
      <c r="D9" s="24"/>
    </row>
    <row r="10" spans="2:4" ht="11.25">
      <c r="B10" s="23" t="s">
        <v>40</v>
      </c>
      <c r="C10" s="26">
        <v>-107.9</v>
      </c>
      <c r="D10" s="26">
        <v>-72.1</v>
      </c>
    </row>
    <row r="11" spans="2:4" ht="11.25">
      <c r="B11" s="23" t="s">
        <v>41</v>
      </c>
      <c r="C11" s="26">
        <v>-57.5</v>
      </c>
      <c r="D11" s="26">
        <v>-71.7</v>
      </c>
    </row>
    <row r="12" spans="2:4" ht="11.25">
      <c r="B12" s="23" t="s">
        <v>42</v>
      </c>
      <c r="C12" s="26">
        <v>-80.1</v>
      </c>
      <c r="D12" s="26">
        <v>-36.199999999999996</v>
      </c>
    </row>
    <row r="13" spans="2:4" ht="11.25">
      <c r="B13" s="23" t="s">
        <v>43</v>
      </c>
      <c r="C13" s="26">
        <v>-2</v>
      </c>
      <c r="D13" s="26">
        <v>-2.3</v>
      </c>
    </row>
    <row r="14" spans="1:4" ht="12">
      <c r="A14" s="33" t="s">
        <v>46</v>
      </c>
      <c r="B14" s="22" t="s">
        <v>44</v>
      </c>
      <c r="C14" s="27">
        <f>+C10+C11+C12+C13</f>
        <v>-247.5</v>
      </c>
      <c r="D14" s="27">
        <f>+D10+D11+D12+D13</f>
        <v>-182.3</v>
      </c>
    </row>
    <row r="15" spans="2:4" ht="11.25">
      <c r="B15" s="23"/>
      <c r="C15" s="26"/>
      <c r="D15" s="26"/>
    </row>
    <row r="16" spans="1:4" ht="12">
      <c r="A16" s="33" t="s">
        <v>47</v>
      </c>
      <c r="B16" s="22" t="s">
        <v>48</v>
      </c>
      <c r="C16" s="28">
        <f>+C14+C8+C6</f>
        <v>111.6</v>
      </c>
      <c r="D16" s="28">
        <f>+D14+D8+D6</f>
        <v>198.6</v>
      </c>
    </row>
    <row r="17" spans="2:4" ht="12">
      <c r="B17" s="29"/>
      <c r="C17" s="24"/>
      <c r="D17" s="24"/>
    </row>
    <row r="18" spans="1:4" ht="12">
      <c r="A18" s="33" t="s">
        <v>49</v>
      </c>
      <c r="B18" s="22" t="s">
        <v>50</v>
      </c>
      <c r="C18" s="25">
        <v>124</v>
      </c>
      <c r="D18" s="25">
        <v>110.2</v>
      </c>
    </row>
    <row r="19" spans="2:4" ht="11.25">
      <c r="B19" s="23"/>
      <c r="C19" s="24"/>
      <c r="D19" s="24"/>
    </row>
    <row r="20" spans="2:4" ht="11.25">
      <c r="B20" s="23" t="s">
        <v>70</v>
      </c>
      <c r="C20" s="30">
        <v>-2828.1</v>
      </c>
      <c r="D20" s="30">
        <v>-2847.8</v>
      </c>
    </row>
    <row r="21" spans="2:4" ht="11.25">
      <c r="B21" s="23" t="s">
        <v>52</v>
      </c>
      <c r="C21" s="30">
        <v>-4.3</v>
      </c>
      <c r="D21" s="30">
        <v>-5</v>
      </c>
    </row>
    <row r="22" spans="2:4" ht="11.25">
      <c r="B22" s="31" t="s">
        <v>53</v>
      </c>
      <c r="C22" s="30">
        <v>-14.9</v>
      </c>
      <c r="D22" s="30">
        <v>-14.9</v>
      </c>
    </row>
    <row r="23" spans="1:4" ht="12">
      <c r="A23" s="33" t="s">
        <v>51</v>
      </c>
      <c r="B23" s="22" t="s">
        <v>54</v>
      </c>
      <c r="C23" s="27">
        <f>SUM(C20:C22)</f>
        <v>-2847.3</v>
      </c>
      <c r="D23" s="27">
        <f>SUM(D20:D22)</f>
        <v>-2867.7000000000003</v>
      </c>
    </row>
    <row r="24" spans="2:4" ht="12">
      <c r="B24" s="31"/>
      <c r="C24" s="27"/>
      <c r="D24" s="27"/>
    </row>
    <row r="25" spans="1:4" ht="12">
      <c r="A25" s="33" t="s">
        <v>59</v>
      </c>
      <c r="B25" s="22" t="s">
        <v>55</v>
      </c>
      <c r="C25" s="27">
        <f>C18+C23</f>
        <v>-2723.3</v>
      </c>
      <c r="D25" s="27">
        <f>D18+D23</f>
        <v>-2757.5000000000005</v>
      </c>
    </row>
    <row r="26" spans="2:4" ht="12">
      <c r="B26" s="31"/>
      <c r="C26" s="27"/>
      <c r="D26" s="27"/>
    </row>
    <row r="27" spans="1:4" ht="12">
      <c r="A27" s="33" t="s">
        <v>60</v>
      </c>
      <c r="B27" s="22" t="s">
        <v>56</v>
      </c>
      <c r="C27" s="27">
        <f>C16+C25</f>
        <v>-2611.7000000000003</v>
      </c>
      <c r="D27" s="27">
        <f>D16+D25</f>
        <v>-2558.9000000000005</v>
      </c>
    </row>
    <row r="28" spans="2:4" ht="12">
      <c r="B28" s="31"/>
      <c r="C28" s="32"/>
      <c r="D28" s="32"/>
    </row>
    <row r="29" spans="2:4" ht="12">
      <c r="B29" s="31"/>
      <c r="C29" s="32"/>
      <c r="D29" s="32"/>
    </row>
    <row r="30" ht="11.25">
      <c r="B30" s="35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4:D17 C19:D19 C23:D27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  <pageSetUpPr fitToPage="1"/>
  </sheetPr>
  <dimension ref="A3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1" width="8.8515625" style="4" customWidth="1"/>
    <col min="12" max="12" width="9.28125" style="4" customWidth="1"/>
    <col min="13" max="14" width="8.8515625" style="4" customWidth="1"/>
    <col min="15" max="15" width="4.140625" style="4" customWidth="1"/>
    <col min="16" max="16384" width="8.8515625" style="4" customWidth="1"/>
  </cols>
  <sheetData>
    <row r="1" ht="12"/>
    <row r="2" ht="12"/>
    <row r="3" spans="1:7" ht="12">
      <c r="A3" s="73" t="s">
        <v>79</v>
      </c>
      <c r="B3" s="74">
        <v>42916</v>
      </c>
      <c r="C3" s="75" t="s">
        <v>16</v>
      </c>
      <c r="D3" s="74">
        <v>42551</v>
      </c>
      <c r="E3" s="76" t="s">
        <v>16</v>
      </c>
      <c r="F3" s="77" t="s">
        <v>13</v>
      </c>
      <c r="G3" s="78" t="s">
        <v>14</v>
      </c>
    </row>
    <row r="4" spans="1:7" ht="12">
      <c r="A4" s="42" t="s">
        <v>17</v>
      </c>
      <c r="B4" s="43">
        <v>937.93198182</v>
      </c>
      <c r="C4" s="44">
        <f>B4/$B$4</f>
        <v>1</v>
      </c>
      <c r="D4" s="43">
        <v>834.7209548300001</v>
      </c>
      <c r="E4" s="44">
        <f>D4/$D$4</f>
        <v>1</v>
      </c>
      <c r="F4" s="45">
        <f>B4-D4</f>
        <v>103.21102698999994</v>
      </c>
      <c r="G4" s="46">
        <f>B4/D4-1</f>
        <v>0.12364734153705292</v>
      </c>
    </row>
    <row r="5" spans="1:7" s="34" customFormat="1" ht="12">
      <c r="A5" s="47" t="s">
        <v>18</v>
      </c>
      <c r="B5" s="48">
        <v>-714.4321979900001</v>
      </c>
      <c r="C5" s="49">
        <f>B5/$B$4</f>
        <v>-0.7617100299786002</v>
      </c>
      <c r="D5" s="48">
        <v>-606.1312897200002</v>
      </c>
      <c r="E5" s="49">
        <f>D5/$D$4</f>
        <v>-0.7261484047006407</v>
      </c>
      <c r="F5" s="50">
        <f>B5-D5</f>
        <v>-108.30090826999992</v>
      </c>
      <c r="G5" s="51">
        <f>B5/D5-1</f>
        <v>0.1786756600538293</v>
      </c>
    </row>
    <row r="6" spans="1:7" ht="11.25">
      <c r="A6" s="47" t="s">
        <v>4</v>
      </c>
      <c r="B6" s="48">
        <v>-57.305167950000005</v>
      </c>
      <c r="C6" s="49">
        <f>B6/$B$4</f>
        <v>-0.061097360001311406</v>
      </c>
      <c r="D6" s="48">
        <v>-67.47098442</v>
      </c>
      <c r="E6" s="49">
        <f>D6/$D$4</f>
        <v>-0.08083058659254719</v>
      </c>
      <c r="F6" s="50">
        <f>B6-D6</f>
        <v>10.165816469999989</v>
      </c>
      <c r="G6" s="51">
        <f>B6/D6-1</f>
        <v>-0.15066945528345665</v>
      </c>
    </row>
    <row r="7" spans="1:7" ht="11.25">
      <c r="A7" s="47" t="s">
        <v>6</v>
      </c>
      <c r="B7" s="52">
        <v>5.6133786699999995</v>
      </c>
      <c r="C7" s="53">
        <f>B7/$B$4</f>
        <v>0.005984846213589581</v>
      </c>
      <c r="D7" s="52">
        <v>4.09268076</v>
      </c>
      <c r="E7" s="53">
        <f>D7/$D$4</f>
        <v>0.004903052614551313</v>
      </c>
      <c r="F7" s="48">
        <f>B7-D7</f>
        <v>1.520697909999999</v>
      </c>
      <c r="G7" s="51">
        <f>B7/D7-1</f>
        <v>0.3715652402851961</v>
      </c>
    </row>
    <row r="8" spans="1:7" ht="12">
      <c r="A8" s="54" t="s">
        <v>19</v>
      </c>
      <c r="B8" s="55">
        <f>SUM(B4:B7)</f>
        <v>171.80799454999996</v>
      </c>
      <c r="C8" s="56">
        <f>B8/$B$4</f>
        <v>0.18317745623367804</v>
      </c>
      <c r="D8" s="55">
        <f>SUM(D4:D7)</f>
        <v>165.21136144999997</v>
      </c>
      <c r="E8" s="56">
        <f>D8/$D$4</f>
        <v>0.19792406132136342</v>
      </c>
      <c r="F8" s="57">
        <f>B8-D8</f>
        <v>6.596633099999991</v>
      </c>
      <c r="G8" s="58">
        <f>B8/D8-1</f>
        <v>0.03992844706383236</v>
      </c>
    </row>
    <row r="9" spans="1:7" s="34" customFormat="1" ht="12">
      <c r="A9" s="4"/>
      <c r="B9" s="4"/>
      <c r="C9" s="4"/>
      <c r="D9" s="4"/>
      <c r="E9" s="4"/>
      <c r="F9" s="4"/>
      <c r="G9" s="4"/>
    </row>
    <row r="10" spans="1:5" ht="12">
      <c r="A10" s="73" t="s">
        <v>12</v>
      </c>
      <c r="B10" s="74">
        <f>B3</f>
        <v>42916</v>
      </c>
      <c r="C10" s="74">
        <f>D3</f>
        <v>42551</v>
      </c>
      <c r="D10" s="74" t="str">
        <f>F3</f>
        <v>Var. Ass.</v>
      </c>
      <c r="E10" s="79" t="s">
        <v>14</v>
      </c>
    </row>
    <row r="11" spans="1:5" ht="11.25">
      <c r="A11" s="47" t="s">
        <v>76</v>
      </c>
      <c r="B11" s="59">
        <v>1735.3112157731907</v>
      </c>
      <c r="C11" s="59">
        <v>1674.98066742076</v>
      </c>
      <c r="D11" s="60">
        <f>B11-C11</f>
        <v>60.3305483524307</v>
      </c>
      <c r="E11" s="51">
        <f>B11/C11-1</f>
        <v>0.03601865354382361</v>
      </c>
    </row>
    <row r="12" spans="1:5" ht="11.25">
      <c r="A12" s="47" t="s">
        <v>77</v>
      </c>
      <c r="B12" s="59">
        <v>2257.73883109945</v>
      </c>
      <c r="C12" s="59">
        <v>1962.992511116869</v>
      </c>
      <c r="D12" s="60">
        <f>B12-C12</f>
        <v>294.7463199825811</v>
      </c>
      <c r="E12" s="51">
        <f>B12/C12-1</f>
        <v>0.15015152544564803</v>
      </c>
    </row>
    <row r="13" spans="1:5" ht="11.25">
      <c r="A13" s="61" t="s">
        <v>15</v>
      </c>
      <c r="B13" s="62">
        <v>968.9</v>
      </c>
      <c r="C13" s="62">
        <v>740.2</v>
      </c>
      <c r="D13" s="60">
        <f>B13-C13</f>
        <v>228.69999999999993</v>
      </c>
      <c r="E13" s="63">
        <f>B13/C13-1</f>
        <v>0.3089705485004053</v>
      </c>
    </row>
    <row r="14" spans="1:5" ht="11.25">
      <c r="A14" s="64" t="s">
        <v>78</v>
      </c>
      <c r="B14" s="65">
        <v>291.65203297618433</v>
      </c>
      <c r="C14" s="65">
        <v>283.4644447920263</v>
      </c>
      <c r="D14" s="66">
        <f>B14-C14</f>
        <v>8.187588184158017</v>
      </c>
      <c r="E14" s="67">
        <f>B14/C14-1</f>
        <v>0.02888400409499381</v>
      </c>
    </row>
    <row r="15" spans="1:5" ht="11.25">
      <c r="A15" s="68"/>
      <c r="B15" s="62"/>
      <c r="C15" s="62"/>
      <c r="D15" s="62"/>
      <c r="E15" s="49"/>
    </row>
    <row r="16" spans="1:5" ht="12">
      <c r="A16" s="80" t="s">
        <v>61</v>
      </c>
      <c r="B16" s="74">
        <f>B10</f>
        <v>42916</v>
      </c>
      <c r="C16" s="74">
        <f>C10</f>
        <v>42551</v>
      </c>
      <c r="D16" s="74" t="str">
        <f>D10</f>
        <v>Var. Ass.</v>
      </c>
      <c r="E16" s="79" t="s">
        <v>14</v>
      </c>
    </row>
    <row r="17" spans="1:5" ht="11.25">
      <c r="A17" s="47" t="s">
        <v>20</v>
      </c>
      <c r="B17" s="69">
        <f>B8</f>
        <v>171.80799454999996</v>
      </c>
      <c r="C17" s="69">
        <f>D8</f>
        <v>165.21136144999997</v>
      </c>
      <c r="D17" s="48">
        <f>B17-C17</f>
        <v>6.596633099999991</v>
      </c>
      <c r="E17" s="51">
        <f>B17/C17-1</f>
        <v>0.03992844706383236</v>
      </c>
    </row>
    <row r="18" spans="1:5" ht="11.25">
      <c r="A18" s="47" t="s">
        <v>21</v>
      </c>
      <c r="B18" s="69">
        <v>505.90000000000003</v>
      </c>
      <c r="C18" s="69">
        <v>470.09999999999974</v>
      </c>
      <c r="D18" s="48">
        <f>B18-C18</f>
        <v>35.800000000000296</v>
      </c>
      <c r="E18" s="51">
        <f>B18/C18-1</f>
        <v>0.07615400978515274</v>
      </c>
    </row>
    <row r="19" spans="1:5" ht="11.25">
      <c r="A19" s="64" t="s">
        <v>22</v>
      </c>
      <c r="B19" s="70">
        <f>+B17/B18</f>
        <v>0.33960860753113253</v>
      </c>
      <c r="C19" s="70">
        <f>+C17/C18</f>
        <v>0.35143876079557557</v>
      </c>
      <c r="D19" s="71">
        <f>+(B19-C19)*100</f>
        <v>-1.1830153264443033</v>
      </c>
      <c r="E19" s="72"/>
    </row>
  </sheetData>
  <sheetProtection/>
  <printOptions/>
  <pageMargins left="0.17" right="0.16" top="0.81" bottom="1" header="0.39" footer="0.5"/>
  <pageSetup fitToHeight="1" fitToWidth="1" horizontalDpi="600" verticalDpi="600" orientation="portrait" paperSize="9" scale="60" r:id="rId2"/>
  <ignoredErrors>
    <ignoredError sqref="B8 D8" formulaRange="1"/>
    <ignoredError sqref="C8" formula="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  <pageSetUpPr fitToPage="1"/>
  </sheetPr>
  <dimension ref="A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>
      <c r="A1" s="34"/>
    </row>
    <row r="2" ht="12">
      <c r="A2" s="34"/>
    </row>
    <row r="3" spans="1:7" ht="12">
      <c r="A3" s="91" t="s">
        <v>79</v>
      </c>
      <c r="B3" s="88">
        <f>+Gas!B3</f>
        <v>42916</v>
      </c>
      <c r="C3" s="92" t="s">
        <v>16</v>
      </c>
      <c r="D3" s="88">
        <f>+Gas!D3</f>
        <v>42551</v>
      </c>
      <c r="E3" s="92" t="s">
        <v>16</v>
      </c>
      <c r="F3" s="89" t="s">
        <v>13</v>
      </c>
      <c r="G3" s="93" t="s">
        <v>14</v>
      </c>
    </row>
    <row r="4" spans="1:7" ht="12">
      <c r="A4" s="42" t="s">
        <v>17</v>
      </c>
      <c r="B4" s="124">
        <v>1147.5632300900002</v>
      </c>
      <c r="C4" s="44">
        <f>B4/$B$4</f>
        <v>1</v>
      </c>
      <c r="D4" s="124">
        <v>1006.8054219400001</v>
      </c>
      <c r="E4" s="44">
        <f>+D4/D$4</f>
        <v>1</v>
      </c>
      <c r="F4" s="45">
        <f>B4-D4</f>
        <v>140.75780815000007</v>
      </c>
      <c r="G4" s="46">
        <f>B4/D4-1</f>
        <v>0.13980636683379766</v>
      </c>
    </row>
    <row r="5" spans="1:7" ht="11.25">
      <c r="A5" s="47" t="s">
        <v>18</v>
      </c>
      <c r="B5" s="48">
        <v>-1039.0463952400003</v>
      </c>
      <c r="C5" s="49">
        <f>B5/$B$4</f>
        <v>-0.9054371628468009</v>
      </c>
      <c r="D5" s="48">
        <v>-911.2056746800002</v>
      </c>
      <c r="E5" s="49">
        <f>+D5/D$4</f>
        <v>-0.9050464517008758</v>
      </c>
      <c r="F5" s="50">
        <f>B5-D5</f>
        <v>-127.84072056000002</v>
      </c>
      <c r="G5" s="51">
        <f>B5/D5-1</f>
        <v>0.14029842450761243</v>
      </c>
    </row>
    <row r="6" spans="1:7" ht="11.25">
      <c r="A6" s="47" t="s">
        <v>4</v>
      </c>
      <c r="B6" s="48">
        <v>-22.48724982</v>
      </c>
      <c r="C6" s="49">
        <f>B6/$B$4</f>
        <v>-0.01959565210035214</v>
      </c>
      <c r="D6" s="48">
        <v>-26.401058699999997</v>
      </c>
      <c r="E6" s="49">
        <f>+D6/D$4</f>
        <v>-0.026222602823421575</v>
      </c>
      <c r="F6" s="50">
        <f>B6-D6</f>
        <v>3.9138088799999977</v>
      </c>
      <c r="G6" s="51">
        <f>B6/D6-1</f>
        <v>-0.14824439142662105</v>
      </c>
    </row>
    <row r="7" spans="1:7" ht="11.25">
      <c r="A7" s="47" t="s">
        <v>6</v>
      </c>
      <c r="B7" s="59">
        <v>5.5296727599999995</v>
      </c>
      <c r="C7" s="53">
        <f>B7/$B$4</f>
        <v>0.004818621418853167</v>
      </c>
      <c r="D7" s="59">
        <v>3.9144689300000004</v>
      </c>
      <c r="E7" s="53">
        <f>+D7/D$4</f>
        <v>0.0038880093856241476</v>
      </c>
      <c r="F7" s="48">
        <f>B7-D7</f>
        <v>1.6152038299999991</v>
      </c>
      <c r="G7" s="51">
        <f>B7/D7-1</f>
        <v>0.41262400056908843</v>
      </c>
    </row>
    <row r="8" spans="1:7" ht="12">
      <c r="A8" s="54" t="s">
        <v>19</v>
      </c>
      <c r="B8" s="84">
        <f>SUM(B4:B7)</f>
        <v>91.55925778999989</v>
      </c>
      <c r="C8" s="56">
        <f>B8/$B$4</f>
        <v>0.07978580647170018</v>
      </c>
      <c r="D8" s="84">
        <f>SUM(D4:D7)</f>
        <v>73.11315748999985</v>
      </c>
      <c r="E8" s="56">
        <f>+D8/D$4</f>
        <v>0.0726189548613267</v>
      </c>
      <c r="F8" s="57">
        <f>B8-D8</f>
        <v>18.44610030000004</v>
      </c>
      <c r="G8" s="58">
        <f>B8/D8-1</f>
        <v>0.2522952219991734</v>
      </c>
    </row>
    <row r="10" spans="1:5" ht="12">
      <c r="A10" s="91" t="s">
        <v>12</v>
      </c>
      <c r="B10" s="88">
        <f>+B3</f>
        <v>42916</v>
      </c>
      <c r="C10" s="88">
        <f>+D3</f>
        <v>42551</v>
      </c>
      <c r="D10" s="89" t="s">
        <v>13</v>
      </c>
      <c r="E10" s="90" t="s">
        <v>14</v>
      </c>
    </row>
    <row r="11" spans="1:5" ht="11.25">
      <c r="A11" s="47" t="s">
        <v>80</v>
      </c>
      <c r="B11" s="52">
        <v>4705.213259731936</v>
      </c>
      <c r="C11" s="52">
        <v>4738.047078268626</v>
      </c>
      <c r="D11" s="60">
        <f>B11-C11</f>
        <v>-32.83381853669016</v>
      </c>
      <c r="E11" s="51">
        <f>B11/C11-1</f>
        <v>-0.006929821083307641</v>
      </c>
    </row>
    <row r="12" spans="1:5" ht="11.25">
      <c r="A12" s="64" t="s">
        <v>81</v>
      </c>
      <c r="B12" s="123">
        <v>1069.9140163832915</v>
      </c>
      <c r="C12" s="123">
        <v>1050.706609966342</v>
      </c>
      <c r="D12" s="85">
        <f>B12-C12</f>
        <v>19.207406416949425</v>
      </c>
      <c r="E12" s="67">
        <f>B12/C12-1</f>
        <v>0.01828046595953614</v>
      </c>
    </row>
    <row r="14" spans="1:5" ht="12">
      <c r="A14" s="87" t="s">
        <v>61</v>
      </c>
      <c r="B14" s="88">
        <f>+B10</f>
        <v>42916</v>
      </c>
      <c r="C14" s="88">
        <f>+D3</f>
        <v>42551</v>
      </c>
      <c r="D14" s="89" t="s">
        <v>13</v>
      </c>
      <c r="E14" s="90" t="s">
        <v>14</v>
      </c>
    </row>
    <row r="15" spans="1:5" ht="11.25">
      <c r="A15" s="47" t="s">
        <v>20</v>
      </c>
      <c r="B15" s="69">
        <f>B8</f>
        <v>91.55925778999989</v>
      </c>
      <c r="C15" s="69">
        <f>D8</f>
        <v>73.11315748999985</v>
      </c>
      <c r="D15" s="48">
        <f>B15-C15</f>
        <v>18.44610030000004</v>
      </c>
      <c r="E15" s="51">
        <f>B15/C15-1</f>
        <v>0.2522952219991734</v>
      </c>
    </row>
    <row r="16" spans="1:5" ht="11.25">
      <c r="A16" s="47" t="s">
        <v>21</v>
      </c>
      <c r="B16" s="69">
        <f>Gas!B18</f>
        <v>505.90000000000003</v>
      </c>
      <c r="C16" s="69">
        <f>Gas!C18</f>
        <v>470.09999999999974</v>
      </c>
      <c r="D16" s="48">
        <f>B16-C16</f>
        <v>35.800000000000296</v>
      </c>
      <c r="E16" s="51">
        <f>B16/C16-1</f>
        <v>0.07615400978515274</v>
      </c>
    </row>
    <row r="17" spans="1:5" ht="11.25">
      <c r="A17" s="64" t="s">
        <v>22</v>
      </c>
      <c r="B17" s="70">
        <f>+B15/B16</f>
        <v>0.18098291715754078</v>
      </c>
      <c r="C17" s="70">
        <f>+C15/C16</f>
        <v>0.15552681874069324</v>
      </c>
      <c r="D17" s="71">
        <f>+(B17-C17)*100</f>
        <v>2.5456098416847537</v>
      </c>
      <c r="E17" s="72"/>
    </row>
    <row r="19" ht="11.25">
      <c r="D19" s="86"/>
    </row>
  </sheetData>
  <sheetProtection/>
  <printOptions/>
  <pageMargins left="0.17" right="0.17" top="1" bottom="1" header="0.5" footer="0.5"/>
  <pageSetup fitToHeight="1" fitToWidth="1" horizontalDpi="600" verticalDpi="600" orientation="portrait" paperSize="9" scale="62" r:id="rId2"/>
  <ignoredErrors>
    <ignoredError sqref="C8" formula="1" formulaRange="1"/>
    <ignoredError sqref="B8 D8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4"/>
    <pageSetUpPr fitToPage="1"/>
  </sheetPr>
  <dimension ref="A3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95" t="s">
        <v>79</v>
      </c>
      <c r="B3" s="96">
        <f>+'Energia elettrica'!B3</f>
        <v>42916</v>
      </c>
      <c r="C3" s="94" t="s">
        <v>16</v>
      </c>
      <c r="D3" s="96">
        <f>+'Energia elettrica'!D3</f>
        <v>42551</v>
      </c>
      <c r="E3" s="94" t="s">
        <v>16</v>
      </c>
      <c r="F3" s="97" t="s">
        <v>13</v>
      </c>
      <c r="G3" s="98" t="s">
        <v>14</v>
      </c>
    </row>
    <row r="4" spans="1:7" ht="12">
      <c r="A4" s="42" t="s">
        <v>17</v>
      </c>
      <c r="B4" s="83">
        <v>406.84973012</v>
      </c>
      <c r="C4" s="44">
        <f>B4/$B$4</f>
        <v>1</v>
      </c>
      <c r="D4" s="83">
        <v>374.10455390000004</v>
      </c>
      <c r="E4" s="44">
        <f>D4/$D$4</f>
        <v>1</v>
      </c>
      <c r="F4" s="45">
        <f>B4-D4</f>
        <v>32.74517621999996</v>
      </c>
      <c r="G4" s="46">
        <f>B4/D4-1</f>
        <v>0.08752947773192021</v>
      </c>
    </row>
    <row r="5" spans="1:7" ht="11.25">
      <c r="A5" s="47" t="s">
        <v>18</v>
      </c>
      <c r="B5" s="48">
        <v>-208.17153097</v>
      </c>
      <c r="C5" s="49">
        <f>B5/$B$4</f>
        <v>-0.5116668773716526</v>
      </c>
      <c r="D5" s="48">
        <v>-193.34951673</v>
      </c>
      <c r="E5" s="49">
        <f>D5/$D$4</f>
        <v>-0.5168328338010107</v>
      </c>
      <c r="F5" s="50">
        <f>B5-D5</f>
        <v>-14.822014239999987</v>
      </c>
      <c r="G5" s="51">
        <f>B5/D5-1</f>
        <v>0.07665917396989386</v>
      </c>
    </row>
    <row r="6" spans="1:7" ht="11.25">
      <c r="A6" s="47" t="s">
        <v>4</v>
      </c>
      <c r="B6" s="48">
        <v>-89.98515927</v>
      </c>
      <c r="C6" s="49">
        <f>B6/$B$4</f>
        <v>-0.22117541836259533</v>
      </c>
      <c r="D6" s="48">
        <v>-75.21473452999999</v>
      </c>
      <c r="E6" s="49">
        <f>D6/$D$4</f>
        <v>-0.201052710387763</v>
      </c>
      <c r="F6" s="50">
        <f>B6-D6</f>
        <v>-14.77042474000001</v>
      </c>
      <c r="G6" s="51">
        <f>B6/D6-1</f>
        <v>0.1963767449595759</v>
      </c>
    </row>
    <row r="7" spans="1:7" ht="11.25">
      <c r="A7" s="47" t="s">
        <v>6</v>
      </c>
      <c r="B7" s="59">
        <v>2.6221466500000004</v>
      </c>
      <c r="C7" s="53">
        <f>B7/$B$4</f>
        <v>0.0064450003425751325</v>
      </c>
      <c r="D7" s="59">
        <v>1.07785701</v>
      </c>
      <c r="E7" s="53">
        <f>D7/$D$4</f>
        <v>0.0028811651683024325</v>
      </c>
      <c r="F7" s="60">
        <f>B7-D7</f>
        <v>1.5442896400000004</v>
      </c>
      <c r="G7" s="51">
        <f>B7/D7-1</f>
        <v>1.432740730609527</v>
      </c>
    </row>
    <row r="8" spans="1:7" ht="12">
      <c r="A8" s="54" t="s">
        <v>19</v>
      </c>
      <c r="B8" s="84">
        <f>SUM(B4:B7)</f>
        <v>111.31518653000002</v>
      </c>
      <c r="C8" s="56">
        <f>B8/$B$4</f>
        <v>0.27360270460832725</v>
      </c>
      <c r="D8" s="84">
        <f>SUM(D4:D7)</f>
        <v>106.61815965000005</v>
      </c>
      <c r="E8" s="56">
        <f>D8/$D$4</f>
        <v>0.28499562097952863</v>
      </c>
      <c r="F8" s="57">
        <f>B8-D8</f>
        <v>4.697026879999967</v>
      </c>
      <c r="G8" s="58">
        <f>B8/D8-1</f>
        <v>0.04405466100164457</v>
      </c>
    </row>
    <row r="9" spans="1:7" ht="11.25">
      <c r="A9" s="82"/>
      <c r="B9" s="82"/>
      <c r="C9" s="82"/>
      <c r="D9" s="82"/>
      <c r="E9" s="82"/>
      <c r="F9" s="82"/>
      <c r="G9" s="82"/>
    </row>
    <row r="10" spans="1:5" ht="12">
      <c r="A10" s="95" t="s">
        <v>12</v>
      </c>
      <c r="B10" s="96">
        <f>+B3</f>
        <v>42916</v>
      </c>
      <c r="C10" s="96">
        <f>+D3</f>
        <v>42551</v>
      </c>
      <c r="D10" s="97" t="s">
        <v>13</v>
      </c>
      <c r="E10" s="99" t="s">
        <v>14</v>
      </c>
    </row>
    <row r="11" spans="1:5" ht="14.25" customHeight="1">
      <c r="A11" s="42" t="s">
        <v>77</v>
      </c>
      <c r="B11" s="82"/>
      <c r="C11" s="82"/>
      <c r="D11" s="82"/>
      <c r="E11" s="101"/>
    </row>
    <row r="12" spans="1:5" ht="11.25">
      <c r="A12" s="47" t="s">
        <v>69</v>
      </c>
      <c r="B12" s="69">
        <v>146.6632217032567</v>
      </c>
      <c r="C12" s="69">
        <v>142.97820314089725</v>
      </c>
      <c r="D12" s="48">
        <f>B12-C12</f>
        <v>3.68501856235946</v>
      </c>
      <c r="E12" s="51">
        <f>B12/C12-1</f>
        <v>0.025773289084687123</v>
      </c>
    </row>
    <row r="13" spans="1:5" ht="11.25">
      <c r="A13" s="47" t="s">
        <v>23</v>
      </c>
      <c r="B13" s="69">
        <v>121.8272224958978</v>
      </c>
      <c r="C13" s="69">
        <v>118.13880177673478</v>
      </c>
      <c r="D13" s="48">
        <f>B13-C13</f>
        <v>3.6884207191630196</v>
      </c>
      <c r="E13" s="51">
        <f>B13/C13-1</f>
        <v>0.031221077780470452</v>
      </c>
    </row>
    <row r="14" spans="1:5" ht="11.25">
      <c r="A14" s="64" t="s">
        <v>24</v>
      </c>
      <c r="B14" s="65">
        <v>120.65914049451976</v>
      </c>
      <c r="C14" s="65">
        <v>117.04897132570368</v>
      </c>
      <c r="D14" s="85">
        <f>B14-C14</f>
        <v>3.6101691688160855</v>
      </c>
      <c r="E14" s="67">
        <f>B14/C14-1</f>
        <v>0.03084323704793901</v>
      </c>
    </row>
    <row r="15" spans="1:5" ht="11.25">
      <c r="A15" s="82"/>
      <c r="B15" s="102"/>
      <c r="C15" s="102"/>
      <c r="D15" s="48"/>
      <c r="E15" s="81"/>
    </row>
    <row r="16" spans="1:5" ht="12">
      <c r="A16" s="100" t="s">
        <v>61</v>
      </c>
      <c r="B16" s="96">
        <f>+B10</f>
        <v>42916</v>
      </c>
      <c r="C16" s="96">
        <f>+C10</f>
        <v>42551</v>
      </c>
      <c r="D16" s="97" t="s">
        <v>13</v>
      </c>
      <c r="E16" s="99" t="s">
        <v>14</v>
      </c>
    </row>
    <row r="17" spans="1:5" ht="11.25">
      <c r="A17" s="47" t="s">
        <v>20</v>
      </c>
      <c r="B17" s="69">
        <f>B8</f>
        <v>111.31518653000002</v>
      </c>
      <c r="C17" s="69">
        <f>D8</f>
        <v>106.61815965000005</v>
      </c>
      <c r="D17" s="48">
        <f>B17-C17</f>
        <v>4.697026879999967</v>
      </c>
      <c r="E17" s="51">
        <f>B17/C17-1</f>
        <v>0.04405466100164457</v>
      </c>
    </row>
    <row r="18" spans="1:5" ht="11.25">
      <c r="A18" s="47" t="s">
        <v>21</v>
      </c>
      <c r="B18" s="69">
        <f>'Energia elettrica'!B16</f>
        <v>505.90000000000003</v>
      </c>
      <c r="C18" s="69">
        <f>'Energia elettrica'!C16</f>
        <v>470.09999999999974</v>
      </c>
      <c r="D18" s="48">
        <f>B18-C18</f>
        <v>35.800000000000296</v>
      </c>
      <c r="E18" s="51">
        <f>B18/C18-1</f>
        <v>0.07615400978515274</v>
      </c>
    </row>
    <row r="19" spans="1:5" ht="11.25">
      <c r="A19" s="64" t="s">
        <v>22</v>
      </c>
      <c r="B19" s="70">
        <f>+B17/B18</f>
        <v>0.2200339721881795</v>
      </c>
      <c r="C19" s="70">
        <f>+C17/C18</f>
        <v>0.22679889310784962</v>
      </c>
      <c r="D19" s="71">
        <f>+(B19-C19)*100</f>
        <v>-0.6764920919670125</v>
      </c>
      <c r="E19" s="72"/>
    </row>
    <row r="22" ht="11.25">
      <c r="D22" s="86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8" r:id="rId2"/>
  <ignoredErrors>
    <ignoredError sqref="C8" formula="1"/>
    <ignoredError sqref="B8" formulaRange="1"/>
    <ignoredError sqref="D8" formula="1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  <pageSetUpPr fitToPage="1"/>
  </sheetPr>
  <dimension ref="A3:K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106" t="s">
        <v>79</v>
      </c>
      <c r="B3" s="107">
        <f>+Acqua!$B$3</f>
        <v>42916</v>
      </c>
      <c r="C3" s="108" t="s">
        <v>16</v>
      </c>
      <c r="D3" s="107">
        <f>+Acqua!$D$3</f>
        <v>42551</v>
      </c>
      <c r="E3" s="108" t="s">
        <v>16</v>
      </c>
      <c r="F3" s="109" t="s">
        <v>13</v>
      </c>
      <c r="G3" s="110" t="s">
        <v>14</v>
      </c>
    </row>
    <row r="4" spans="1:7" ht="12">
      <c r="A4" s="42" t="s">
        <v>17</v>
      </c>
      <c r="B4" s="83">
        <v>546.3810162400001</v>
      </c>
      <c r="C4" s="44">
        <f>B4/$B$4</f>
        <v>1</v>
      </c>
      <c r="D4" s="83">
        <v>491.3808244699999</v>
      </c>
      <c r="E4" s="44">
        <f>D4/$D$4</f>
        <v>1</v>
      </c>
      <c r="F4" s="45">
        <f>B4-D4</f>
        <v>55.00019177000024</v>
      </c>
      <c r="G4" s="46">
        <f>B4/D4-1</f>
        <v>0.11192986993198817</v>
      </c>
    </row>
    <row r="5" spans="1:7" ht="11.25">
      <c r="A5" s="47" t="s">
        <v>18</v>
      </c>
      <c r="B5" s="48">
        <v>-325.47013208000004</v>
      </c>
      <c r="C5" s="49">
        <f>B5/$B$4</f>
        <v>-0.5956834560610648</v>
      </c>
      <c r="D5" s="48">
        <v>-288.3745546600002</v>
      </c>
      <c r="E5" s="49">
        <f>D5/$D$4</f>
        <v>-0.5868657063918582</v>
      </c>
      <c r="F5" s="50">
        <f>B5-D5</f>
        <v>-37.09557741999987</v>
      </c>
      <c r="G5" s="51">
        <f>B5/D5-1</f>
        <v>0.12863679135538275</v>
      </c>
    </row>
    <row r="6" spans="1:7" ht="11.25">
      <c r="A6" s="47" t="s">
        <v>4</v>
      </c>
      <c r="B6" s="48">
        <v>-102.51622957</v>
      </c>
      <c r="C6" s="49">
        <f>B6/$B$4</f>
        <v>-0.18762772959331608</v>
      </c>
      <c r="D6" s="48">
        <v>-87.98767047999999</v>
      </c>
      <c r="E6" s="49">
        <f>D6/$D$4</f>
        <v>-0.1790620758856492</v>
      </c>
      <c r="F6" s="50">
        <f>B6-D6</f>
        <v>-14.528559090000002</v>
      </c>
      <c r="G6" s="51">
        <f>B6/D6-1</f>
        <v>0.16512039710498305</v>
      </c>
    </row>
    <row r="7" spans="1:7" ht="11.25">
      <c r="A7" s="47" t="s">
        <v>6</v>
      </c>
      <c r="B7" s="59">
        <v>2.9279741799999996</v>
      </c>
      <c r="C7" s="53">
        <f>B7/$B$4</f>
        <v>0.005358850496214668</v>
      </c>
      <c r="D7" s="59">
        <v>1.46258502</v>
      </c>
      <c r="E7" s="53">
        <f>D7/$D$4</f>
        <v>0.002976479640974054</v>
      </c>
      <c r="F7" s="60">
        <f>B7-D7</f>
        <v>1.4653891599999997</v>
      </c>
      <c r="G7" s="51">
        <f>B7/D7-1</f>
        <v>1.001917249227672</v>
      </c>
    </row>
    <row r="8" spans="1:7" ht="12">
      <c r="A8" s="54" t="s">
        <v>19</v>
      </c>
      <c r="B8" s="84">
        <f>SUM(B4:B7)</f>
        <v>121.32262877000008</v>
      </c>
      <c r="C8" s="56">
        <f>B8/$B$4</f>
        <v>0.22204766484183378</v>
      </c>
      <c r="D8" s="84">
        <f>SUM(D4:D7)</f>
        <v>116.48118434999972</v>
      </c>
      <c r="E8" s="56">
        <f>D8/$D$4</f>
        <v>0.23704869736346665</v>
      </c>
      <c r="F8" s="57">
        <f>B8-D8</f>
        <v>4.841444420000357</v>
      </c>
      <c r="G8" s="58">
        <f>B8/D8-1</f>
        <v>0.04156417576810445</v>
      </c>
    </row>
    <row r="9" spans="1:7" ht="11.25">
      <c r="A9" s="82"/>
      <c r="B9" s="82"/>
      <c r="C9" s="82"/>
      <c r="D9" s="82"/>
      <c r="E9" s="82"/>
      <c r="F9" s="82"/>
      <c r="G9" s="82"/>
    </row>
    <row r="10" spans="1:7" ht="12">
      <c r="A10" s="106" t="s">
        <v>82</v>
      </c>
      <c r="B10" s="107">
        <f>+B3</f>
        <v>42916</v>
      </c>
      <c r="C10" s="111" t="s">
        <v>16</v>
      </c>
      <c r="D10" s="107">
        <f>+D3</f>
        <v>42551</v>
      </c>
      <c r="E10" s="111" t="s">
        <v>16</v>
      </c>
      <c r="F10" s="109" t="s">
        <v>13</v>
      </c>
      <c r="G10" s="112" t="s">
        <v>14</v>
      </c>
    </row>
    <row r="11" spans="1:7" ht="11.25">
      <c r="A11" s="47" t="s">
        <v>25</v>
      </c>
      <c r="B11" s="125">
        <v>1013.4018049999996</v>
      </c>
      <c r="C11" s="49">
        <f>B11/$D$4</f>
        <v>2.0623552131751337</v>
      </c>
      <c r="D11" s="125">
        <v>1007.6348789000001</v>
      </c>
      <c r="E11" s="53">
        <f aca="true" t="shared" si="0" ref="E11:E22">+D11/D$15</f>
        <v>0.2910507925263485</v>
      </c>
      <c r="F11" s="48">
        <f>B11-D11</f>
        <v>5.766926099999523</v>
      </c>
      <c r="G11" s="51">
        <f>B11/D11-1</f>
        <v>0.005723229932547591</v>
      </c>
    </row>
    <row r="12" spans="1:7" ht="11.25">
      <c r="A12" s="47" t="s">
        <v>26</v>
      </c>
      <c r="B12" s="125">
        <v>1254.452063</v>
      </c>
      <c r="C12" s="53">
        <f aca="true" t="shared" si="1" ref="C12:C22">B12/$B$15</f>
        <v>0.35130620059764855</v>
      </c>
      <c r="D12" s="125">
        <v>1178.1420600000001</v>
      </c>
      <c r="E12" s="53">
        <f t="shared" si="0"/>
        <v>0.34030102317017447</v>
      </c>
      <c r="F12" s="48">
        <f aca="true" t="shared" si="2" ref="F12:F21">B12-D12</f>
        <v>76.31000299999982</v>
      </c>
      <c r="G12" s="51">
        <f aca="true" t="shared" si="3" ref="G12:G22">B12/D12-1</f>
        <v>0.06477147840728126</v>
      </c>
    </row>
    <row r="13" spans="1:7" ht="12">
      <c r="A13" s="103" t="s">
        <v>62</v>
      </c>
      <c r="B13" s="104">
        <f>SUM(B11:B12)</f>
        <v>2267.8538679999997</v>
      </c>
      <c r="C13" s="56">
        <f t="shared" si="1"/>
        <v>0.6351068720573033</v>
      </c>
      <c r="D13" s="104">
        <f>SUM(D11:D12)</f>
        <v>2185.7769389000005</v>
      </c>
      <c r="E13" s="56">
        <f t="shared" si="0"/>
        <v>0.631351815696523</v>
      </c>
      <c r="F13" s="57">
        <f t="shared" si="2"/>
        <v>82.07692909999923</v>
      </c>
      <c r="G13" s="58">
        <f t="shared" si="3"/>
        <v>0.03755045981101102</v>
      </c>
    </row>
    <row r="14" spans="1:7" ht="11.25">
      <c r="A14" s="47" t="s">
        <v>63</v>
      </c>
      <c r="B14" s="125">
        <v>1302.9685679999998</v>
      </c>
      <c r="C14" s="53">
        <f t="shared" si="1"/>
        <v>0.36489312794269674</v>
      </c>
      <c r="D14" s="125">
        <v>1276.2815910000002</v>
      </c>
      <c r="E14" s="53">
        <f t="shared" si="0"/>
        <v>0.36864818430347707</v>
      </c>
      <c r="F14" s="48">
        <f t="shared" si="2"/>
        <v>26.686976999999615</v>
      </c>
      <c r="G14" s="51">
        <f t="shared" si="3"/>
        <v>0.020909944316512163</v>
      </c>
    </row>
    <row r="15" spans="1:7" s="34" customFormat="1" ht="12">
      <c r="A15" s="54" t="s">
        <v>27</v>
      </c>
      <c r="B15" s="104">
        <f>SUM(B13:B14)</f>
        <v>3570.8224359999995</v>
      </c>
      <c r="C15" s="56">
        <f t="shared" si="1"/>
        <v>1</v>
      </c>
      <c r="D15" s="104">
        <f>SUM(D13:D14)</f>
        <v>3462.0585299000004</v>
      </c>
      <c r="E15" s="56">
        <f t="shared" si="0"/>
        <v>1</v>
      </c>
      <c r="F15" s="57">
        <f t="shared" si="2"/>
        <v>108.76390609999908</v>
      </c>
      <c r="G15" s="58">
        <f t="shared" si="3"/>
        <v>0.03141596398809021</v>
      </c>
    </row>
    <row r="16" spans="1:7" ht="11.25">
      <c r="A16" s="47" t="s">
        <v>28</v>
      </c>
      <c r="B16" s="69">
        <v>414.3324150000001</v>
      </c>
      <c r="C16" s="53">
        <f t="shared" si="1"/>
        <v>0.11603276904021338</v>
      </c>
      <c r="D16" s="69">
        <v>370.533909</v>
      </c>
      <c r="E16" s="53">
        <f t="shared" si="0"/>
        <v>0.10702704931181584</v>
      </c>
      <c r="F16" s="48">
        <f t="shared" si="2"/>
        <v>43.79850600000009</v>
      </c>
      <c r="G16" s="51">
        <f t="shared" si="3"/>
        <v>0.11820377281583716</v>
      </c>
    </row>
    <row r="17" spans="1:7" ht="11.25">
      <c r="A17" s="47" t="s">
        <v>29</v>
      </c>
      <c r="B17" s="69">
        <v>653.5019770000001</v>
      </c>
      <c r="C17" s="53">
        <f t="shared" si="1"/>
        <v>0.1830116139104488</v>
      </c>
      <c r="D17" s="69">
        <v>687.355936</v>
      </c>
      <c r="E17" s="53">
        <f t="shared" si="0"/>
        <v>0.19853966363181444</v>
      </c>
      <c r="F17" s="48">
        <f t="shared" si="2"/>
        <v>-33.85395899999992</v>
      </c>
      <c r="G17" s="51">
        <f t="shared" si="3"/>
        <v>-0.04925244291481601</v>
      </c>
    </row>
    <row r="18" spans="1:7" ht="11.25">
      <c r="A18" s="47" t="s">
        <v>30</v>
      </c>
      <c r="B18" s="69">
        <v>218.9314760000001</v>
      </c>
      <c r="C18" s="53">
        <f t="shared" si="1"/>
        <v>0.061311218892543144</v>
      </c>
      <c r="D18" s="69">
        <v>258.8010050000001</v>
      </c>
      <c r="E18" s="53">
        <f t="shared" si="0"/>
        <v>0.07475350366403985</v>
      </c>
      <c r="F18" s="48">
        <f t="shared" si="2"/>
        <v>-39.869529</v>
      </c>
      <c r="G18" s="51">
        <f t="shared" si="3"/>
        <v>-0.1540547688367747</v>
      </c>
    </row>
    <row r="19" spans="1:11" ht="12">
      <c r="A19" s="47" t="s">
        <v>31</v>
      </c>
      <c r="B19" s="69">
        <v>192.84800099999998</v>
      </c>
      <c r="C19" s="53">
        <f t="shared" si="1"/>
        <v>0.05400660616886524</v>
      </c>
      <c r="D19" s="69">
        <v>211.27981200000005</v>
      </c>
      <c r="E19" s="53">
        <f t="shared" si="0"/>
        <v>0.0610272212833163</v>
      </c>
      <c r="F19" s="48">
        <f t="shared" si="2"/>
        <v>-18.431811000000067</v>
      </c>
      <c r="G19" s="51">
        <f t="shared" si="3"/>
        <v>-0.08723886501754397</v>
      </c>
      <c r="K19" s="105"/>
    </row>
    <row r="20" spans="1:7" ht="11.25">
      <c r="A20" s="47" t="s">
        <v>32</v>
      </c>
      <c r="B20" s="69">
        <v>613.603471</v>
      </c>
      <c r="C20" s="53">
        <f t="shared" si="1"/>
        <v>0.17183813589100014</v>
      </c>
      <c r="D20" s="69">
        <v>721.4281910000001</v>
      </c>
      <c r="E20" s="53">
        <f t="shared" si="0"/>
        <v>0.20838128089672653</v>
      </c>
      <c r="F20" s="48">
        <f t="shared" si="2"/>
        <v>-107.82472000000007</v>
      </c>
      <c r="G20" s="51">
        <f t="shared" si="3"/>
        <v>-0.14946008673509137</v>
      </c>
    </row>
    <row r="21" spans="1:10" ht="11.25">
      <c r="A21" s="47" t="s">
        <v>33</v>
      </c>
      <c r="B21" s="69">
        <v>1477.6050959999995</v>
      </c>
      <c r="C21" s="53">
        <f t="shared" si="1"/>
        <v>0.4137996560969294</v>
      </c>
      <c r="D21" s="69">
        <v>1212.6596769000005</v>
      </c>
      <c r="E21" s="53">
        <f t="shared" si="0"/>
        <v>0.3502712812122871</v>
      </c>
      <c r="F21" s="48">
        <f t="shared" si="2"/>
        <v>264.94541909999907</v>
      </c>
      <c r="G21" s="51">
        <f t="shared" si="3"/>
        <v>0.2184829133407784</v>
      </c>
      <c r="J21" s="59"/>
    </row>
    <row r="22" spans="1:10" s="34" customFormat="1" ht="12">
      <c r="A22" s="54" t="s">
        <v>34</v>
      </c>
      <c r="B22" s="104">
        <f>SUM(B16:B21)</f>
        <v>3570.8224360000004</v>
      </c>
      <c r="C22" s="56">
        <f t="shared" si="1"/>
        <v>1.0000000000000002</v>
      </c>
      <c r="D22" s="104">
        <f>SUM(D16:D21)</f>
        <v>3462.0585299000004</v>
      </c>
      <c r="E22" s="56">
        <f t="shared" si="0"/>
        <v>1</v>
      </c>
      <c r="F22" s="57">
        <f>B22-D22</f>
        <v>108.76390609999999</v>
      </c>
      <c r="G22" s="58">
        <f t="shared" si="3"/>
        <v>0.031415963988090434</v>
      </c>
      <c r="J22" s="59"/>
    </row>
    <row r="23" ht="11.25">
      <c r="J23" s="59"/>
    </row>
    <row r="24" spans="1:10" ht="12">
      <c r="A24" s="113" t="s">
        <v>61</v>
      </c>
      <c r="B24" s="107">
        <f>+B10</f>
        <v>42916</v>
      </c>
      <c r="C24" s="107">
        <f>+D10</f>
        <v>42551</v>
      </c>
      <c r="D24" s="109" t="s">
        <v>13</v>
      </c>
      <c r="E24" s="112" t="s">
        <v>14</v>
      </c>
      <c r="J24" s="59"/>
    </row>
    <row r="25" spans="1:10" ht="11.25">
      <c r="A25" s="47" t="s">
        <v>20</v>
      </c>
      <c r="B25" s="69">
        <f>B8</f>
        <v>121.32262877000008</v>
      </c>
      <c r="C25" s="69">
        <f>D8</f>
        <v>116.48118434999972</v>
      </c>
      <c r="D25" s="48">
        <f>B25-C25</f>
        <v>4.841444420000357</v>
      </c>
      <c r="E25" s="51">
        <f>B25/C25-1</f>
        <v>0.04156417576810445</v>
      </c>
      <c r="J25" s="59"/>
    </row>
    <row r="26" spans="1:10" ht="11.25">
      <c r="A26" s="47" t="s">
        <v>21</v>
      </c>
      <c r="B26" s="69">
        <f>Acqua!B18</f>
        <v>505.90000000000003</v>
      </c>
      <c r="C26" s="69">
        <f>Acqua!C18</f>
        <v>470.09999999999974</v>
      </c>
      <c r="D26" s="48">
        <f>B26-C26</f>
        <v>35.800000000000296</v>
      </c>
      <c r="E26" s="51">
        <f>B26/C26-1</f>
        <v>0.07615400978515274</v>
      </c>
      <c r="J26" s="59"/>
    </row>
    <row r="27" spans="1:5" ht="11.25">
      <c r="A27" s="64" t="s">
        <v>22</v>
      </c>
      <c r="B27" s="70">
        <f>+B25/B26</f>
        <v>0.23981543540225356</v>
      </c>
      <c r="C27" s="70">
        <f>+C25/C26</f>
        <v>0.2477795880663684</v>
      </c>
      <c r="D27" s="71">
        <f>+(B27-C27)*100</f>
        <v>-0.7964152664114849</v>
      </c>
      <c r="E27" s="72"/>
    </row>
    <row r="29" ht="11.25">
      <c r="D29" s="86"/>
    </row>
    <row r="30" ht="11.25">
      <c r="D30" s="86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2" r:id="rId2"/>
  <ignoredErrors>
    <ignoredError sqref="C8 C13 C15 C22" formula="1"/>
    <ignoredError sqref="B8" formulaRange="1"/>
    <ignoredError sqref="D8" formula="1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3:G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8" width="8.8515625" style="4" customWidth="1"/>
    <col min="9" max="9" width="26.00390625" style="4" customWidth="1"/>
    <col min="10" max="16384" width="8.8515625" style="4" customWidth="1"/>
  </cols>
  <sheetData>
    <row r="3" spans="1:7" ht="12">
      <c r="A3" s="116" t="s">
        <v>79</v>
      </c>
      <c r="B3" s="117">
        <v>42916</v>
      </c>
      <c r="C3" s="114" t="s">
        <v>16</v>
      </c>
      <c r="D3" s="117">
        <v>42551</v>
      </c>
      <c r="E3" s="115" t="s">
        <v>16</v>
      </c>
      <c r="F3" s="118" t="s">
        <v>13</v>
      </c>
      <c r="G3" s="119" t="s">
        <v>14</v>
      </c>
    </row>
    <row r="4" spans="1:7" ht="12">
      <c r="A4" s="42" t="s">
        <v>17</v>
      </c>
      <c r="B4" s="83">
        <v>63.26034282999999</v>
      </c>
      <c r="C4" s="44">
        <f>+B4/B$4</f>
        <v>1</v>
      </c>
      <c r="D4" s="83">
        <v>59.30872266</v>
      </c>
      <c r="E4" s="44">
        <f>D4/$D$4</f>
        <v>1</v>
      </c>
      <c r="F4" s="45">
        <f>B4-D4</f>
        <v>3.951620169999991</v>
      </c>
      <c r="G4" s="46">
        <f>B4/D4-1</f>
        <v>0.06662797633753637</v>
      </c>
    </row>
    <row r="5" spans="1:7" ht="11.25">
      <c r="A5" s="47" t="s">
        <v>18</v>
      </c>
      <c r="B5" s="48">
        <v>-44.377863379999994</v>
      </c>
      <c r="C5" s="49">
        <f>+B5/B$4</f>
        <v>-0.7015115852163016</v>
      </c>
      <c r="D5" s="48">
        <v>-41.62759361</v>
      </c>
      <c r="E5" s="49">
        <f>D5/$D$4</f>
        <v>-0.7018797866991526</v>
      </c>
      <c r="F5" s="50">
        <f>B5-D5</f>
        <v>-2.7502697699999956</v>
      </c>
      <c r="G5" s="51">
        <f>B5/D5-1</f>
        <v>0.0660684303725716</v>
      </c>
    </row>
    <row r="6" spans="1:7" ht="11.25">
      <c r="A6" s="47" t="s">
        <v>4</v>
      </c>
      <c r="B6" s="48">
        <v>-10.167638340000002</v>
      </c>
      <c r="C6" s="49">
        <f>+B6/B$4</f>
        <v>-0.16072689279164318</v>
      </c>
      <c r="D6" s="48">
        <v>-9.68327538</v>
      </c>
      <c r="E6" s="49">
        <f>D6/$D$4</f>
        <v>-0.16326899224438632</v>
      </c>
      <c r="F6" s="50">
        <f>B6-D6</f>
        <v>-0.4843629600000021</v>
      </c>
      <c r="G6" s="51">
        <f>B6/D6-1</f>
        <v>0.05002057062225185</v>
      </c>
    </row>
    <row r="7" spans="1:7" ht="11.25">
      <c r="A7" s="47" t="s">
        <v>6</v>
      </c>
      <c r="B7" s="59">
        <v>1.17922643</v>
      </c>
      <c r="C7" s="49">
        <f>+B7/B$4</f>
        <v>0.01864084791903427</v>
      </c>
      <c r="D7" s="59">
        <v>0.68285664</v>
      </c>
      <c r="E7" s="49">
        <f>D7/$D$4</f>
        <v>0.011513595460732183</v>
      </c>
      <c r="F7" s="60">
        <f>B7-D7</f>
        <v>0.4963697899999999</v>
      </c>
      <c r="G7" s="51">
        <f>B7/D7-1</f>
        <v>0.7269019014005633</v>
      </c>
    </row>
    <row r="8" spans="1:7" ht="12">
      <c r="A8" s="54" t="s">
        <v>19</v>
      </c>
      <c r="B8" s="84">
        <f>SUM(B4:B7)</f>
        <v>9.894067539999996</v>
      </c>
      <c r="C8" s="56">
        <f>+B8/B$4</f>
        <v>0.1564023699110895</v>
      </c>
      <c r="D8" s="84">
        <f>SUM(D4:D7)</f>
        <v>8.680710310000004</v>
      </c>
      <c r="E8" s="56">
        <f>D8/$D$4</f>
        <v>0.1463648165171933</v>
      </c>
      <c r="F8" s="57">
        <f>B8-D8</f>
        <v>1.2133572299999926</v>
      </c>
      <c r="G8" s="58">
        <f>B8/D8-1</f>
        <v>0.13977626100507345</v>
      </c>
    </row>
    <row r="9" spans="1:7" ht="11.25">
      <c r="A9" s="82"/>
      <c r="B9" s="82"/>
      <c r="C9" s="82"/>
      <c r="D9" s="82"/>
      <c r="E9" s="82"/>
      <c r="F9" s="82"/>
      <c r="G9" s="82"/>
    </row>
    <row r="10" spans="1:5" ht="12">
      <c r="A10" s="116" t="s">
        <v>12</v>
      </c>
      <c r="B10" s="117">
        <f>+B3</f>
        <v>42916</v>
      </c>
      <c r="C10" s="117">
        <f>+D3</f>
        <v>42551</v>
      </c>
      <c r="D10" s="118" t="s">
        <v>13</v>
      </c>
      <c r="E10" s="120" t="s">
        <v>14</v>
      </c>
    </row>
    <row r="11" spans="1:5" ht="12">
      <c r="A11" s="42" t="s">
        <v>35</v>
      </c>
      <c r="D11" s="48"/>
      <c r="E11" s="101"/>
    </row>
    <row r="12" spans="1:5" ht="11.25">
      <c r="A12" s="47" t="s">
        <v>83</v>
      </c>
      <c r="B12" s="69">
        <v>509.60200000000003</v>
      </c>
      <c r="C12" s="69">
        <v>519.6790000000001</v>
      </c>
      <c r="D12" s="48">
        <f>B12-C12</f>
        <v>-10.077000000000055</v>
      </c>
      <c r="E12" s="51">
        <f>B12/C12-1</f>
        <v>-0.01939081625387995</v>
      </c>
    </row>
    <row r="13" spans="1:5" ht="11.25">
      <c r="A13" s="64" t="s">
        <v>36</v>
      </c>
      <c r="B13" s="36">
        <v>162</v>
      </c>
      <c r="C13" s="36">
        <v>148</v>
      </c>
      <c r="D13" s="85">
        <f>B13-C13</f>
        <v>14</v>
      </c>
      <c r="E13" s="67">
        <f>B13/C13-1</f>
        <v>0.09459459459459452</v>
      </c>
    </row>
    <row r="15" spans="1:5" ht="12">
      <c r="A15" s="121" t="s">
        <v>61</v>
      </c>
      <c r="B15" s="117">
        <f>+B3</f>
        <v>42916</v>
      </c>
      <c r="C15" s="117">
        <f>+C10</f>
        <v>42551</v>
      </c>
      <c r="D15" s="118" t="s">
        <v>13</v>
      </c>
      <c r="E15" s="120" t="s">
        <v>14</v>
      </c>
    </row>
    <row r="16" spans="1:5" ht="11.25">
      <c r="A16" s="47" t="s">
        <v>20</v>
      </c>
      <c r="B16" s="69">
        <f>B8</f>
        <v>9.894067539999996</v>
      </c>
      <c r="C16" s="69">
        <f>D8</f>
        <v>8.680710310000004</v>
      </c>
      <c r="D16" s="48">
        <f>B16-C16</f>
        <v>1.2133572299999926</v>
      </c>
      <c r="E16" s="51">
        <f>B16/C16-1</f>
        <v>0.13977626100507345</v>
      </c>
    </row>
    <row r="17" spans="1:5" ht="11.25">
      <c r="A17" s="47" t="s">
        <v>21</v>
      </c>
      <c r="B17" s="69">
        <f>Ambiente!B26</f>
        <v>505.90000000000003</v>
      </c>
      <c r="C17" s="69">
        <f>Ambiente!C26</f>
        <v>470.09999999999974</v>
      </c>
      <c r="D17" s="48">
        <f>B17-C17</f>
        <v>35.800000000000296</v>
      </c>
      <c r="E17" s="51">
        <f>B17/C17-1</f>
        <v>0.07615400978515274</v>
      </c>
    </row>
    <row r="18" spans="1:5" ht="11.25">
      <c r="A18" s="64" t="s">
        <v>22</v>
      </c>
      <c r="B18" s="70">
        <f>+B16/B17</f>
        <v>0.019557358252619086</v>
      </c>
      <c r="C18" s="70">
        <f>+C16/C17</f>
        <v>0.018465667538821545</v>
      </c>
      <c r="D18" s="71">
        <f>+(B18-C18)*100</f>
        <v>0.10916907137975412</v>
      </c>
      <c r="E18" s="72"/>
    </row>
    <row r="20" ht="11.25">
      <c r="C20" s="86"/>
    </row>
  </sheetData>
  <sheetProtection/>
  <printOptions/>
  <pageMargins left="0.2" right="0.17" top="1" bottom="1" header="0.5" footer="0.5"/>
  <pageSetup fitToHeight="1" fitToWidth="1" horizontalDpi="600" verticalDpi="600" orientation="portrait" paperSize="9" scale="81" r:id="rId1"/>
  <ignoredErrors>
    <ignoredError sqref="C8" formula="1"/>
    <ignoredError sqref="B8 D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cp:lastPrinted>2010-05-07T12:03:19Z</cp:lastPrinted>
  <dcterms:created xsi:type="dcterms:W3CDTF">2008-08-08T14:48:29Z</dcterms:created>
  <dcterms:modified xsi:type="dcterms:W3CDTF">2017-07-24T14:15:23Z</dcterms:modified>
  <cp:category/>
  <cp:version/>
  <cp:contentType/>
  <cp:contentStatus/>
</cp:coreProperties>
</file>